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10"/>
  </bookViews>
  <sheets>
    <sheet name="энергоэфективность" sheetId="1" r:id="rId1"/>
    <sheet name="Благоустройство" sheetId="2" r:id="rId2"/>
    <sheet name="Экологическое воспитание" sheetId="3" r:id="rId3"/>
    <sheet name="Патриотическое воспитание" sheetId="4" r:id="rId4"/>
    <sheet name="Формирование  сов гов среды" sheetId="5" r:id="rId5"/>
    <sheet name="Летняя занятость" sheetId="6" r:id="rId6"/>
    <sheet name="Социальная поддержка населения" sheetId="7" r:id="rId7"/>
    <sheet name="Капитальный ремонт, содержание " sheetId="12" r:id="rId8"/>
    <sheet name="Похозяйственная занятость" sheetId="8" r:id="rId9"/>
    <sheet name="Пожарная безопасность" sheetId="9" r:id="rId10"/>
    <sheet name="Вырубка аварийных деревьев" sheetId="13" r:id="rId11"/>
    <sheet name="Коммунальная инфраструктура" sheetId="10" r:id="rId12"/>
    <sheet name="Транспортная инфраструктура" sheetId="11" r:id="rId13"/>
  </sheets>
  <calcPr calcId="152511" refMode="R1C1"/>
</workbook>
</file>

<file path=xl/calcChain.xml><?xml version="1.0" encoding="utf-8"?>
<calcChain xmlns="http://schemas.openxmlformats.org/spreadsheetml/2006/main">
  <c r="K24" i="13" l="1"/>
  <c r="J24" i="13"/>
  <c r="D24" i="13" s="1"/>
  <c r="H24" i="13"/>
  <c r="G24" i="13"/>
  <c r="K20" i="13"/>
  <c r="J20" i="13"/>
  <c r="H20" i="13"/>
  <c r="G20" i="13"/>
  <c r="H17" i="13"/>
  <c r="E17" i="13" s="1"/>
  <c r="G17" i="13"/>
  <c r="E25" i="13"/>
  <c r="D25" i="13"/>
  <c r="O24" i="13"/>
  <c r="I20" i="13"/>
  <c r="D17" i="13"/>
  <c r="I13" i="13"/>
  <c r="E13" i="13"/>
  <c r="O16" i="12"/>
  <c r="O17" i="12"/>
  <c r="O18" i="12"/>
  <c r="N17" i="12"/>
  <c r="M17" i="12"/>
  <c r="N16" i="12"/>
  <c r="M16" i="12"/>
  <c r="O13" i="12"/>
  <c r="E24" i="13" l="1"/>
  <c r="F24" i="13" s="1"/>
  <c r="F20" i="13" s="1"/>
  <c r="E20" i="13"/>
  <c r="D20" i="13"/>
  <c r="F17" i="13"/>
  <c r="F13" i="13" s="1"/>
  <c r="D13" i="13"/>
  <c r="O24" i="10"/>
  <c r="O23" i="10"/>
  <c r="O22" i="10"/>
  <c r="O20" i="10"/>
  <c r="N24" i="10"/>
  <c r="N23" i="10"/>
  <c r="N22" i="10"/>
  <c r="M24" i="10"/>
  <c r="M23" i="10"/>
  <c r="M22" i="10"/>
  <c r="N20" i="10"/>
  <c r="O17" i="10"/>
  <c r="O16" i="10"/>
  <c r="O15" i="10"/>
  <c r="N15" i="10"/>
  <c r="N17" i="10" s="1"/>
  <c r="N16" i="10"/>
  <c r="M16" i="10"/>
  <c r="O13" i="10"/>
  <c r="E13" i="10"/>
  <c r="D13" i="10"/>
  <c r="O24" i="11"/>
  <c r="O23" i="11"/>
  <c r="O22" i="11"/>
  <c r="O20" i="11"/>
  <c r="N24" i="11"/>
  <c r="N23" i="11"/>
  <c r="N22" i="11"/>
  <c r="N20" i="11"/>
  <c r="O17" i="11"/>
  <c r="O16" i="11"/>
  <c r="O15" i="11"/>
  <c r="N17" i="11"/>
  <c r="M16" i="11"/>
  <c r="M15" i="11"/>
  <c r="O13" i="11"/>
  <c r="O24" i="9"/>
  <c r="O20" i="9"/>
  <c r="O17" i="9"/>
  <c r="O13" i="9"/>
  <c r="I13" i="9"/>
  <c r="O25" i="8"/>
  <c r="O24" i="8"/>
  <c r="O20" i="8"/>
  <c r="N25" i="8"/>
  <c r="N24" i="8"/>
  <c r="N20" i="8"/>
  <c r="M25" i="8"/>
  <c r="M24" i="8"/>
  <c r="M20" i="8"/>
  <c r="O18" i="8"/>
  <c r="O17" i="8"/>
  <c r="O13" i="8"/>
  <c r="N17" i="8"/>
  <c r="M17" i="8"/>
  <c r="O24" i="7"/>
  <c r="O23" i="7"/>
  <c r="O22" i="7"/>
  <c r="O21" i="7"/>
  <c r="O20" i="7"/>
  <c r="N24" i="7"/>
  <c r="N23" i="7"/>
  <c r="N22" i="7"/>
  <c r="N21" i="7"/>
  <c r="N20" i="7"/>
  <c r="M24" i="7"/>
  <c r="M23" i="7"/>
  <c r="M22" i="7"/>
  <c r="M21" i="7"/>
  <c r="M20" i="7"/>
  <c r="O14" i="7"/>
  <c r="O15" i="7"/>
  <c r="O16" i="7"/>
  <c r="O17" i="7"/>
  <c r="N17" i="7"/>
  <c r="M17" i="7"/>
  <c r="M16" i="7"/>
  <c r="O13" i="7"/>
  <c r="O25" i="6"/>
  <c r="O24" i="6"/>
  <c r="N24" i="6"/>
  <c r="O20" i="6"/>
  <c r="N20" i="6"/>
  <c r="O13" i="6"/>
  <c r="O15" i="5"/>
  <c r="O22" i="5"/>
  <c r="O23" i="5"/>
  <c r="O21" i="5"/>
  <c r="O20" i="5"/>
  <c r="N23" i="5"/>
  <c r="N22" i="5"/>
  <c r="N21" i="5"/>
  <c r="N20" i="5"/>
  <c r="M23" i="5"/>
  <c r="M22" i="5"/>
  <c r="M21" i="5"/>
  <c r="M20" i="5"/>
  <c r="O14" i="5"/>
  <c r="O16" i="5"/>
  <c r="O13" i="5"/>
  <c r="N16" i="5"/>
  <c r="M16" i="5"/>
  <c r="O46" i="4"/>
  <c r="O45" i="4"/>
  <c r="N45" i="4"/>
  <c r="M45" i="4"/>
  <c r="O41" i="4"/>
  <c r="O17" i="4"/>
  <c r="N17" i="4"/>
  <c r="M17" i="4"/>
  <c r="O24" i="2"/>
  <c r="O23" i="2"/>
  <c r="N24" i="2"/>
  <c r="N23" i="2"/>
  <c r="M24" i="2"/>
  <c r="M23" i="2"/>
  <c r="N20" i="2"/>
  <c r="M20" i="2"/>
  <c r="O24" i="1"/>
  <c r="O20" i="1"/>
  <c r="N24" i="1"/>
  <c r="N20" i="1"/>
  <c r="M24" i="1"/>
  <c r="M20" i="1"/>
  <c r="O17" i="2"/>
  <c r="M17" i="2"/>
  <c r="O16" i="2"/>
  <c r="O13" i="2"/>
  <c r="J17" i="2"/>
  <c r="L13" i="2"/>
  <c r="O17" i="1"/>
  <c r="O13" i="1"/>
  <c r="L22" i="11" l="1"/>
  <c r="L15" i="11"/>
  <c r="L13" i="11"/>
  <c r="K24" i="11"/>
  <c r="K23" i="11"/>
  <c r="K22" i="11"/>
  <c r="K20" i="11"/>
  <c r="J24" i="11"/>
  <c r="J23" i="11"/>
  <c r="J22" i="11"/>
  <c r="J20" i="11"/>
  <c r="M23" i="11"/>
  <c r="M22" i="11"/>
  <c r="M20" i="11"/>
  <c r="M17" i="11"/>
  <c r="M24" i="11" s="1"/>
  <c r="L17" i="11"/>
  <c r="L16" i="11"/>
  <c r="K13" i="11"/>
  <c r="J13" i="11"/>
  <c r="M20" i="10"/>
  <c r="M17" i="10"/>
  <c r="L22" i="10"/>
  <c r="L23" i="10"/>
  <c r="L24" i="10"/>
  <c r="L20" i="10"/>
  <c r="K24" i="10"/>
  <c r="K23" i="10"/>
  <c r="K22" i="10"/>
  <c r="K20" i="10"/>
  <c r="J24" i="10"/>
  <c r="J23" i="10"/>
  <c r="J22" i="10"/>
  <c r="J21" i="10"/>
  <c r="J20" i="10"/>
  <c r="L15" i="10"/>
  <c r="L16" i="10"/>
  <c r="L17" i="10"/>
  <c r="L13" i="10"/>
  <c r="K13" i="10"/>
  <c r="J13" i="10"/>
  <c r="M23" i="12"/>
  <c r="M20" i="12"/>
  <c r="I21" i="12"/>
  <c r="I22" i="12"/>
  <c r="I23" i="12"/>
  <c r="I24" i="12"/>
  <c r="I20" i="12"/>
  <c r="L25" i="12"/>
  <c r="D21" i="12"/>
  <c r="H24" i="12"/>
  <c r="E24" i="12" s="1"/>
  <c r="H23" i="12"/>
  <c r="E23" i="12" s="1"/>
  <c r="H22" i="12"/>
  <c r="H20" i="12"/>
  <c r="G24" i="12"/>
  <c r="G23" i="12"/>
  <c r="G22" i="12"/>
  <c r="D22" i="12" s="1"/>
  <c r="G21" i="12"/>
  <c r="G20" i="12"/>
  <c r="I15" i="12"/>
  <c r="I16" i="12"/>
  <c r="I17" i="12"/>
  <c r="I13" i="12"/>
  <c r="G13" i="12"/>
  <c r="E14" i="12"/>
  <c r="D17" i="12"/>
  <c r="L18" i="12"/>
  <c r="K24" i="12"/>
  <c r="J24" i="12"/>
  <c r="K23" i="12"/>
  <c r="J23" i="12"/>
  <c r="L23" i="12" s="1"/>
  <c r="K22" i="12"/>
  <c r="J22" i="12"/>
  <c r="K21" i="12"/>
  <c r="E21" i="12" s="1"/>
  <c r="J21" i="12"/>
  <c r="K20" i="12"/>
  <c r="J20" i="12"/>
  <c r="L17" i="12"/>
  <c r="E17" i="12"/>
  <c r="L16" i="12"/>
  <c r="D16" i="12"/>
  <c r="E16" i="12"/>
  <c r="E15" i="12"/>
  <c r="D15" i="12"/>
  <c r="D14" i="12"/>
  <c r="L13" i="12"/>
  <c r="H13" i="12"/>
  <c r="L21" i="7"/>
  <c r="L22" i="7"/>
  <c r="L23" i="7"/>
  <c r="L24" i="7"/>
  <c r="L20" i="7"/>
  <c r="K24" i="7"/>
  <c r="K23" i="7"/>
  <c r="K22" i="7"/>
  <c r="K21" i="7"/>
  <c r="K20" i="7"/>
  <c r="J24" i="7"/>
  <c r="J23" i="7"/>
  <c r="J22" i="7"/>
  <c r="J21" i="7"/>
  <c r="J20" i="7"/>
  <c r="L14" i="7"/>
  <c r="L15" i="7"/>
  <c r="L17" i="7"/>
  <c r="L13" i="7"/>
  <c r="L21" i="5"/>
  <c r="L22" i="5"/>
  <c r="L23" i="5"/>
  <c r="L24" i="5"/>
  <c r="L20" i="5"/>
  <c r="K24" i="5"/>
  <c r="K23" i="5"/>
  <c r="K22" i="5"/>
  <c r="K21" i="5"/>
  <c r="J24" i="5"/>
  <c r="J23" i="5"/>
  <c r="J22" i="5"/>
  <c r="J21" i="5"/>
  <c r="K20" i="5"/>
  <c r="J20" i="5"/>
  <c r="L14" i="5"/>
  <c r="L15" i="5"/>
  <c r="L16" i="5"/>
  <c r="L17" i="5"/>
  <c r="L13" i="5"/>
  <c r="K23" i="2"/>
  <c r="J23" i="2"/>
  <c r="K22" i="2"/>
  <c r="J22" i="2"/>
  <c r="L20" i="2"/>
  <c r="K20" i="2"/>
  <c r="J20" i="2"/>
  <c r="K17" i="2"/>
  <c r="K24" i="2" s="1"/>
  <c r="L15" i="2"/>
  <c r="L22" i="2" s="1"/>
  <c r="L16" i="2"/>
  <c r="L23" i="2" s="1"/>
  <c r="M24" i="12" l="1"/>
  <c r="D24" i="12" s="1"/>
  <c r="L17" i="2"/>
  <c r="L24" i="2" s="1"/>
  <c r="J24" i="2"/>
  <c r="E22" i="12"/>
  <c r="E20" i="12" s="1"/>
  <c r="D23" i="12"/>
  <c r="F23" i="12" s="1"/>
  <c r="E13" i="12"/>
  <c r="F16" i="12"/>
  <c r="D13" i="12"/>
  <c r="F17" i="12"/>
  <c r="F13" i="12" s="1"/>
  <c r="L24" i="12"/>
  <c r="F14" i="12"/>
  <c r="L20" i="12"/>
  <c r="F21" i="12"/>
  <c r="L22" i="12"/>
  <c r="F15" i="12"/>
  <c r="L21" i="12"/>
  <c r="L25" i="8"/>
  <c r="L18" i="8"/>
  <c r="L13" i="8"/>
  <c r="L24" i="1"/>
  <c r="L20" i="1"/>
  <c r="L17" i="1"/>
  <c r="L13" i="1"/>
  <c r="F24" i="12" l="1"/>
  <c r="F20" i="12" s="1"/>
  <c r="D20" i="12"/>
  <c r="F22" i="12"/>
  <c r="J20" i="6"/>
  <c r="L20" i="6" s="1"/>
  <c r="L24" i="11"/>
  <c r="E24" i="11"/>
  <c r="D24" i="11"/>
  <c r="L23" i="11"/>
  <c r="I23" i="11"/>
  <c r="E23" i="11"/>
  <c r="D23" i="11"/>
  <c r="E22" i="11"/>
  <c r="D22" i="11"/>
  <c r="L21" i="11"/>
  <c r="I21" i="11"/>
  <c r="F21" i="11"/>
  <c r="E21" i="11"/>
  <c r="D21" i="11"/>
  <c r="L20" i="11"/>
  <c r="I20" i="11"/>
  <c r="H20" i="11"/>
  <c r="E20" i="11" s="1"/>
  <c r="G20" i="11"/>
  <c r="D20" i="11" s="1"/>
  <c r="L14" i="11"/>
  <c r="E13" i="11"/>
  <c r="F14" i="11"/>
  <c r="F24" i="11" l="1"/>
  <c r="F23" i="11"/>
  <c r="F22" i="11"/>
  <c r="F20" i="11"/>
  <c r="I16" i="11"/>
  <c r="E17" i="11"/>
  <c r="D17" i="11"/>
  <c r="E16" i="11"/>
  <c r="D16" i="11"/>
  <c r="E15" i="11"/>
  <c r="D15" i="11"/>
  <c r="I14" i="11"/>
  <c r="E14" i="11"/>
  <c r="D14" i="11"/>
  <c r="I13" i="11"/>
  <c r="H24" i="10"/>
  <c r="G24" i="10"/>
  <c r="E24" i="10"/>
  <c r="D24" i="10"/>
  <c r="D23" i="10"/>
  <c r="I23" i="10"/>
  <c r="H23" i="10"/>
  <c r="G23" i="10"/>
  <c r="E23" i="10"/>
  <c r="E22" i="10"/>
  <c r="D22" i="10"/>
  <c r="I21" i="10"/>
  <c r="E21" i="10"/>
  <c r="D21" i="10"/>
  <c r="I20" i="10"/>
  <c r="I16" i="10" s="1"/>
  <c r="H20" i="10"/>
  <c r="G20" i="10"/>
  <c r="E20" i="10"/>
  <c r="E17" i="10"/>
  <c r="E14" i="10"/>
  <c r="E15" i="10"/>
  <c r="E16" i="10"/>
  <c r="D15" i="10"/>
  <c r="D14" i="10"/>
  <c r="D16" i="10"/>
  <c r="D17" i="10"/>
  <c r="I14" i="10"/>
  <c r="H13" i="10"/>
  <c r="H16" i="10"/>
  <c r="H17" i="10"/>
  <c r="G13" i="10"/>
  <c r="G16" i="10"/>
  <c r="G17" i="10"/>
  <c r="I13" i="10"/>
  <c r="F15" i="11" l="1"/>
  <c r="F17" i="11"/>
  <c r="F16" i="11"/>
  <c r="D13" i="11"/>
  <c r="F13" i="11" s="1"/>
  <c r="F24" i="10"/>
  <c r="F20" i="10" s="1"/>
  <c r="G13" i="11"/>
  <c r="H13" i="11"/>
  <c r="D20" i="10"/>
  <c r="F17" i="10"/>
  <c r="F13" i="10" s="1"/>
  <c r="E25" i="9"/>
  <c r="F25" i="9" s="1"/>
  <c r="D25" i="9"/>
  <c r="E24" i="9"/>
  <c r="F24" i="9" s="1"/>
  <c r="F20" i="9" s="1"/>
  <c r="D24" i="9"/>
  <c r="M20" i="9"/>
  <c r="I20" i="9"/>
  <c r="H20" i="9"/>
  <c r="E20" i="9" s="1"/>
  <c r="G20" i="9"/>
  <c r="D20" i="9" s="1"/>
  <c r="M13" i="9"/>
  <c r="D13" i="9" s="1"/>
  <c r="E13" i="9"/>
  <c r="E18" i="9" l="1"/>
  <c r="D18" i="9"/>
  <c r="E17" i="9"/>
  <c r="D17" i="9"/>
  <c r="F17" i="9" s="1"/>
  <c r="F13" i="9" s="1"/>
  <c r="H13" i="9"/>
  <c r="G13" i="9"/>
  <c r="F18" i="9" l="1"/>
  <c r="I20" i="8"/>
  <c r="H20" i="8"/>
  <c r="G20" i="8"/>
  <c r="E25" i="8"/>
  <c r="F25" i="8" s="1"/>
  <c r="D25" i="8"/>
  <c r="D24" i="8"/>
  <c r="E24" i="8"/>
  <c r="E20" i="8" s="1"/>
  <c r="I25" i="8"/>
  <c r="I13" i="8"/>
  <c r="H13" i="8"/>
  <c r="G13" i="8"/>
  <c r="D18" i="8"/>
  <c r="E18" i="8"/>
  <c r="F18" i="8" s="1"/>
  <c r="E17" i="8"/>
  <c r="E13" i="8" s="1"/>
  <c r="D17" i="8"/>
  <c r="D13" i="8" s="1"/>
  <c r="E24" i="7"/>
  <c r="G23" i="7"/>
  <c r="G20" i="7" s="1"/>
  <c r="E23" i="7"/>
  <c r="E22" i="7"/>
  <c r="D22" i="7"/>
  <c r="E21" i="7"/>
  <c r="D21" i="7"/>
  <c r="I20" i="7"/>
  <c r="H20" i="7"/>
  <c r="E17" i="7"/>
  <c r="E16" i="7"/>
  <c r="E15" i="7"/>
  <c r="E14" i="7"/>
  <c r="D17" i="7"/>
  <c r="D14" i="7"/>
  <c r="D15" i="7"/>
  <c r="H13" i="7"/>
  <c r="L16" i="7"/>
  <c r="G16" i="7"/>
  <c r="G13" i="7" s="1"/>
  <c r="I13" i="7"/>
  <c r="L32" i="6"/>
  <c r="I32" i="6"/>
  <c r="D32" i="6"/>
  <c r="F32" i="6" s="1"/>
  <c r="L18" i="6"/>
  <c r="I18" i="6"/>
  <c r="E18" i="6"/>
  <c r="F18" i="6" s="1"/>
  <c r="D18" i="6"/>
  <c r="E17" i="6"/>
  <c r="E13" i="6" s="1"/>
  <c r="D17" i="6"/>
  <c r="D13" i="6" s="1"/>
  <c r="E16" i="6"/>
  <c r="D16" i="6"/>
  <c r="E15" i="6"/>
  <c r="D15" i="6"/>
  <c r="E14" i="6"/>
  <c r="D14" i="6"/>
  <c r="M13" i="6"/>
  <c r="J13" i="6"/>
  <c r="L13" i="6" s="1"/>
  <c r="I13" i="6"/>
  <c r="H13" i="6"/>
  <c r="G13" i="6"/>
  <c r="M20" i="6"/>
  <c r="I20" i="6"/>
  <c r="H20" i="6"/>
  <c r="G20" i="6"/>
  <c r="E24" i="6"/>
  <c r="D24" i="6"/>
  <c r="D20" i="6" s="1"/>
  <c r="D25" i="6"/>
  <c r="E25" i="6"/>
  <c r="F25" i="6" s="1"/>
  <c r="L25" i="6"/>
  <c r="I25" i="6"/>
  <c r="F21" i="7" l="1"/>
  <c r="F17" i="7"/>
  <c r="F13" i="7" s="1"/>
  <c r="F14" i="7"/>
  <c r="F24" i="8"/>
  <c r="F20" i="8" s="1"/>
  <c r="D20" i="8"/>
  <c r="F17" i="8"/>
  <c r="F13" i="8" s="1"/>
  <c r="F24" i="6"/>
  <c r="F20" i="6" s="1"/>
  <c r="E20" i="6"/>
  <c r="D24" i="7"/>
  <c r="F24" i="7" s="1"/>
  <c r="F20" i="7" s="1"/>
  <c r="F15" i="7"/>
  <c r="E13" i="7"/>
  <c r="F22" i="7"/>
  <c r="D23" i="7"/>
  <c r="D16" i="7"/>
  <c r="F16" i="7" s="1"/>
  <c r="E20" i="7"/>
  <c r="F17" i="6"/>
  <c r="F13" i="6" s="1"/>
  <c r="E23" i="6"/>
  <c r="D23" i="6"/>
  <c r="E22" i="6"/>
  <c r="D22" i="6"/>
  <c r="E21" i="6"/>
  <c r="D21" i="6"/>
  <c r="H24" i="5"/>
  <c r="G24" i="5"/>
  <c r="D24" i="5"/>
  <c r="F24" i="5" s="1"/>
  <c r="E23" i="5"/>
  <c r="F23" i="5" s="1"/>
  <c r="D23" i="5"/>
  <c r="E22" i="5"/>
  <c r="D22" i="5"/>
  <c r="F22" i="5" s="1"/>
  <c r="E21" i="5"/>
  <c r="D21" i="5"/>
  <c r="H20" i="5"/>
  <c r="E20" i="5" s="1"/>
  <c r="G20" i="5"/>
  <c r="D20" i="5" s="1"/>
  <c r="D16" i="5"/>
  <c r="E15" i="5"/>
  <c r="D15" i="5"/>
  <c r="F15" i="5" s="1"/>
  <c r="D17" i="5"/>
  <c r="F17" i="5" s="1"/>
  <c r="H13" i="5"/>
  <c r="E13" i="5" s="1"/>
  <c r="H17" i="5"/>
  <c r="G17" i="5"/>
  <c r="G13" i="5"/>
  <c r="E16" i="5"/>
  <c r="E14" i="5"/>
  <c r="D14" i="5"/>
  <c r="E53" i="4"/>
  <c r="E52" i="4"/>
  <c r="D52" i="4"/>
  <c r="E51" i="4"/>
  <c r="D51" i="4"/>
  <c r="E49" i="4"/>
  <c r="D49" i="4"/>
  <c r="E48" i="4"/>
  <c r="D48" i="4"/>
  <c r="E41" i="4"/>
  <c r="D41" i="4"/>
  <c r="E45" i="4"/>
  <c r="E46" i="4"/>
  <c r="F46" i="4" s="1"/>
  <c r="D46" i="4"/>
  <c r="D45" i="4"/>
  <c r="E44" i="4"/>
  <c r="D44" i="4"/>
  <c r="E42" i="4"/>
  <c r="D42" i="4"/>
  <c r="D18" i="4"/>
  <c r="D38" i="4"/>
  <c r="E37" i="4"/>
  <c r="D37" i="4"/>
  <c r="E35" i="4"/>
  <c r="D35" i="4"/>
  <c r="E30" i="4"/>
  <c r="D30" i="4"/>
  <c r="E28" i="4"/>
  <c r="D28" i="4"/>
  <c r="E24" i="4"/>
  <c r="D24" i="4"/>
  <c r="E23" i="4"/>
  <c r="D23" i="4"/>
  <c r="E21" i="4"/>
  <c r="D21" i="4"/>
  <c r="E20" i="4"/>
  <c r="D20" i="4"/>
  <c r="D17" i="4"/>
  <c r="E16" i="4"/>
  <c r="E14" i="4"/>
  <c r="D14" i="4"/>
  <c r="E13" i="4"/>
  <c r="D13" i="4"/>
  <c r="D38" i="3"/>
  <c r="E37" i="3"/>
  <c r="D37" i="3"/>
  <c r="E35" i="3"/>
  <c r="D35" i="3"/>
  <c r="D31" i="3"/>
  <c r="E30" i="3"/>
  <c r="D30" i="3"/>
  <c r="E28" i="3"/>
  <c r="D28" i="3"/>
  <c r="D18" i="3"/>
  <c r="E24" i="3"/>
  <c r="D24" i="3"/>
  <c r="E23" i="3"/>
  <c r="D23" i="3"/>
  <c r="E21" i="3"/>
  <c r="D21" i="3"/>
  <c r="E20" i="3"/>
  <c r="D20" i="3"/>
  <c r="E17" i="3"/>
  <c r="D17" i="3"/>
  <c r="E16" i="3"/>
  <c r="E14" i="3"/>
  <c r="D14" i="3"/>
  <c r="E13" i="3"/>
  <c r="D13" i="3"/>
  <c r="D20" i="7" l="1"/>
  <c r="F16" i="5"/>
  <c r="D13" i="7"/>
  <c r="F23" i="7"/>
  <c r="F21" i="5"/>
  <c r="F20" i="5"/>
  <c r="F14" i="5"/>
  <c r="D13" i="5"/>
  <c r="F13" i="5" s="1"/>
  <c r="F53" i="4"/>
  <c r="E24" i="2"/>
  <c r="D24" i="2"/>
  <c r="E23" i="2"/>
  <c r="D23" i="2"/>
  <c r="E21" i="2"/>
  <c r="D21" i="2"/>
  <c r="E20" i="2"/>
  <c r="D20" i="2"/>
  <c r="E17" i="2"/>
  <c r="D17" i="2"/>
  <c r="E16" i="2"/>
  <c r="D16" i="2"/>
  <c r="E14" i="2"/>
  <c r="D14" i="2"/>
  <c r="E13" i="2"/>
  <c r="D13" i="2"/>
  <c r="E24" i="1"/>
  <c r="D24" i="1"/>
  <c r="E23" i="1"/>
  <c r="D23" i="1"/>
  <c r="E20" i="1"/>
  <c r="D20" i="1"/>
  <c r="E17" i="1"/>
  <c r="D17" i="1"/>
  <c r="E16" i="1"/>
  <c r="E14" i="1"/>
  <c r="D16" i="1"/>
  <c r="E13" i="1"/>
  <c r="D14" i="1"/>
  <c r="D13" i="1"/>
</calcChain>
</file>

<file path=xl/sharedStrings.xml><?xml version="1.0" encoding="utf-8"?>
<sst xmlns="http://schemas.openxmlformats.org/spreadsheetml/2006/main" count="726" uniqueCount="116">
  <si>
    <t>ГОДОВОЙ ОТЧЁТПО СОСТОЯНИЮ НА 01.01.2023 ГОДА О РЕЗУЛЬТАТАХ РЕАЛИЗАЦИИ МУНИЦИПАЛЬНОЙ ПРОГРАММЫ</t>
  </si>
  <si>
    <t>МП "Энергосбережение и повышение энергетической эффективности Александровского сельского поселения, Александровского района, Томской области на 2020-2026 годы"</t>
  </si>
  <si>
    <t>Постановление Администрации Александровского сельского поселения № 280 от 05.10.2020г</t>
  </si>
  <si>
    <t>№ п/п</t>
  </si>
  <si>
    <t>Показатели</t>
  </si>
  <si>
    <t>Наименование задачи, программных мероприятий муниципальной программы, источники финансирования</t>
  </si>
  <si>
    <t>всего</t>
  </si>
  <si>
    <t>Значения по годам реализации</t>
  </si>
  <si>
    <t>2021 год реализации</t>
  </si>
  <si>
    <t>2022 год реализации</t>
  </si>
  <si>
    <t>Ожидаемый непостредственный результат (краткое описание)</t>
  </si>
  <si>
    <t>Информация обо всех обстоятельствах, угрожающих достижению индекаторов (показателей) и принимаемых мерах по их достижению</t>
  </si>
  <si>
    <t>ПЛАН</t>
  </si>
  <si>
    <t>ФАКТ</t>
  </si>
  <si>
    <t>Исполнение плановых показателей,%</t>
  </si>
  <si>
    <t>2023 год реализации</t>
  </si>
  <si>
    <t>Всего по муниципальной программе, в том числе за счёт средств.</t>
  </si>
  <si>
    <t>Федеральный бюджет</t>
  </si>
  <si>
    <t>Объём финансирования, тыс.рублей</t>
  </si>
  <si>
    <t>1.</t>
  </si>
  <si>
    <t>Наименование индикатора (показателя)  цели и единица измерения</t>
  </si>
  <si>
    <t>Областной бюджет</t>
  </si>
  <si>
    <t>Местный бюджет</t>
  </si>
  <si>
    <t>Бюджет поселения</t>
  </si>
  <si>
    <t>Цель программы: Переход на энергосберегающий путь развития на основе обеспечения рационального использования энергетических ресурсов при их потреблении:</t>
  </si>
  <si>
    <t xml:space="preserve">Задачи муниципальной программы: - реализация требований федерального законодательства об энергосбережении и повышении энергетической в том числе проведение обязательного энергетического обследования; 
- внедрение энергосберегающих технологий;
- обучение и развитие кадрового потенциала в области энергосбережения и повышения энергетической эффективности;
- оснащение и осуществление расчетов за потребленные энергетические ресурсы с использованием приборов учета, автоматизация в сфере контроля и учета расхода энергетических ресурсов
</t>
  </si>
  <si>
    <t>экономия электрической энергии, экономия тепловой энергии, экономия газа, экономия воды</t>
  </si>
  <si>
    <t>-</t>
  </si>
  <si>
    <t>МП "Благоустройство Александровского  сельского  поселения на 2021 - 2024 годы"</t>
  </si>
  <si>
    <t>Постановление Администрации Александровского сельского поселения № 210 от 03.08.2020г</t>
  </si>
  <si>
    <t xml:space="preserve">Цель программы: - совершенствование системы комплексного благоустройства муниципального образования «Александровское сельское поселение»;
- повышение уровня внешнего благоустройства и
санитарного содержания населённых пунктов Александровского сельского поселения;
- совершенствование эстетического вида Александровского сельского поселения, создание гармоничной архитектурно-ландшафтной среды;
- активизации работ по благоустройству территории поселения в границах населённых пунктов, строительству и реконструкции систем уличного освещения населённых пунктов;
-  развитие и поддержка инициатив жителей населённых пунктов по благоустройству санитарной очистке придомовых территорий;
- повышение общего  уровня благоустройства поселения;
- улучшение содержания мест захоронения, расположенных на территории сельского поселения, развитие структуры благоустройства территории сельского поселения.
</t>
  </si>
  <si>
    <t xml:space="preserve">Задачи муниципальной программы:  - организация взаимодействия между предприятиями, организациями и учреждениями при решении вопросов благоустройства территории поселения;
- приведение в качественное состояние элементов благоустройства;
- восстановление и реконструкция уличного освещения, установка светильников в населённых пунктах;
- оздоровление санитарной и экологической обстановки в поселении, ликвидация свалок бытового мусора;
- оздоровление санитарной и экологической обстановки в местах санкционированного размещения ТБО (выполнить зачистки, обваловать, оградить, обустроить подъездные пути);
- проведение работ по санитарной очистке и благоустройству кладбищ с соблюдением санитарно-эпидемиологических и экологических норм;
 поэтапное улучшение внешнего облика поселения;
 благоустройство придомовых территорий и парковых зон.
</t>
  </si>
  <si>
    <t xml:space="preserve">улучшение внешней привлекательности и облика населенных пунктов поселения;
- обеспечение эстетического облика сельского поселения в соответствии с экологическими и санитарно-гигиеническими требованиями;
- создание безопасных и комфортных условий для культурного отдыха и досуга сельчан;
</t>
  </si>
  <si>
    <t>МП "Экологическое воспитание молодёжина территории Александровского  сельского  поселения на 2019 - 2023 годы"</t>
  </si>
  <si>
    <t>Постановление Администрации Александровского сельского поселения № 261 от 10.10.2018г</t>
  </si>
  <si>
    <t>Цель программы:Формирование экологического мировоззрения и культуры молодёжи. Активизация интереса молодого поколения к сохранению и улучшению природы родного края.</t>
  </si>
  <si>
    <t>Задача муниципальной программы: Формирование у молодёжи потребности в бережном отношении к природе родного края, приобщение молодёжи к решению посильных экологических проблем села».</t>
  </si>
  <si>
    <t>Доля граждан, охваченных мероприятиями по экологическому воспитанию, к общему числу граждан поселения</t>
  </si>
  <si>
    <t>Привлечение граждан к мероприятиям экологической направленности. Формирование у молодого поколения экологического мировоззрения и культуры</t>
  </si>
  <si>
    <t>Численность участников мероприятий, по улучшению внешнего вида поселения, человек.</t>
  </si>
  <si>
    <t xml:space="preserve">Проведение
мероприятий  со средним числом участников 60 человек в год, по сохранению чистой окружающей среды в местах массового скопления народа.
</t>
  </si>
  <si>
    <t>Задача муниципальной программы: «Разъяснение идеи охраны и защиты окружающей среды»..</t>
  </si>
  <si>
    <t>Задача муниципальной программы: «Совершенствование знаний, умений и навыков у молодых людей, необходимых для охраны природной среды».</t>
  </si>
  <si>
    <t>Количество участников мероприятий, направленных на привлечение самых маленьких жителей села к сохранению окружающей среды, человек</t>
  </si>
  <si>
    <t xml:space="preserve">Проведение
цикла мероприятий со средним числом участников 140 человек в год, направленных на работу с маленькими жителями села о важности сохранения экологии окружающей среды для будущих поколений. 
</t>
  </si>
  <si>
    <t>МП "Патриотическое воспитание молодых граждан на территории Александровского сельского поселения на 2019-2023гг. »</t>
  </si>
  <si>
    <t>Постановление Администрации Александровского сельского поселения № 262 от 10.10.2018г</t>
  </si>
  <si>
    <t>Цель программы: Формирование патриотического сознания жителей поселения, воспитание чувства уважения к значимым событиям истории с.Александровского, Томской области, Российской Федерации.</t>
  </si>
  <si>
    <t>Доля граждан, охваченных мероприятиями по патриотическому и духовно-нравственному воспитанию, к общему числу граждан поселения</t>
  </si>
  <si>
    <t>Привлечение граждан к мероприятиям патриотической направленности. Формирование у них высокого патриотического сознания, верности Отечеству, готовности к выполнению конституционных обязанностей</t>
  </si>
  <si>
    <t>Привлечение граждан к мероприятиям патриотической направленности. Повышение уровня духовно-нравственного, гражданского и патриотического сознания и самосознания населения</t>
  </si>
  <si>
    <t>Задача № 1 муниципальной программы: "Совершенствование существующей системы патриотического воспитания граждан".</t>
  </si>
  <si>
    <t>Задача № 2  муниципальной программы: «Укрепление материальной базы».</t>
  </si>
  <si>
    <t>Количество участников мероприятий, посвящённых памяти земляков, человек.</t>
  </si>
  <si>
    <t>Обучение молодого поколения в условиях выживания.</t>
  </si>
  <si>
    <t>Задача № 3 муниципальной программы:«Организация патриотического воспитания молодого поколения в ходе подготовки и проведения мероприятий, посвящённых памятным событиям истории поселения, области, России».</t>
  </si>
  <si>
    <t xml:space="preserve">Формирование в молодёжной среде патриотического отношения к родному краю, уважения к её истории, культуре, традициям. </t>
  </si>
  <si>
    <t>Задача № 4 муниципальной программы: «Внедрение современных форм, методов и средств патриотического воспитания».</t>
  </si>
  <si>
    <t>Формирование в молодёжной среде гражданско-патриотического отношения к родному краю, Родине, уважения к её истории, культуре, традициям.</t>
  </si>
  <si>
    <t>Количество участников мероприятий гражданско-патриотической и военно-прикладной направленности, человек</t>
  </si>
  <si>
    <t>Задача № 5 муниципальной программы: «Улучшение качества жизни ветеранов.».</t>
  </si>
  <si>
    <t>Создание для ветеранов благоприятных условий для жизни</t>
  </si>
  <si>
    <t>Постановление Администрации Александровского сельского поселения № 380 от 27.10.2017г</t>
  </si>
  <si>
    <t xml:space="preserve">Цель программы: Повышение уровня благоустройства на территории Александровского сельского поселения </t>
  </si>
  <si>
    <t>Задача муниципальной программы: "-обеспечение формирования единого облика муниципального образования;
-обеспечение создания, содержания и развития объектов благоустройства на территории муниципального образования, включая объекты, находящиеся в частной собственности и прилегающие к ним территории;
-повышение уровня вовлеченности заинтересованных граждан, организаций в реализацию мероприятий по благоустройству территории муниципального образования
".</t>
  </si>
  <si>
    <t>МП "Организация  временной занятости несовершеннолетних подростков на территории Александровского сельского поселения на 2021-2024гг. "</t>
  </si>
  <si>
    <t>Постановление Администрации Александровского сельского поселения № 211 от 03.08.2020г</t>
  </si>
  <si>
    <t>Цель программы: Обеспечение временного трудоустройства несовершеннолетних подростков в свободное от учёбы время.</t>
  </si>
  <si>
    <t>Формирование трудовых навыков и умений у подростков. Благоустройство территории Александровского сельского поселения.</t>
  </si>
  <si>
    <t>Доля граждан, охваченных мероприятиями по трудоустройству в свободное от учёбы время, %.</t>
  </si>
  <si>
    <t>Задача № 1 муниципальной программы: "«Организация рабочих мест для временного трудоустройства несовершеннолетних граждан Александровского сельского поселения; формирование и удовлетворение потребностей администрации Александровского сельского поселения в выполнении работ, носящих временный и сезонный характер»</t>
  </si>
  <si>
    <t>Создание комплексной системы временного трудоустройства и дополнительной материальной поддержки несовершеннолетних граждан в возрасте от 14 до 18 лет в свободное от учебы время и в период летних каникул</t>
  </si>
  <si>
    <t>Задача № 2 «Выработка мотивации к труду у молодёжи, начинающей трудовую деятельность».</t>
  </si>
  <si>
    <t>Адаптация молодежи к условиям функционирования рынка труда</t>
  </si>
  <si>
    <t>МП "Социальная поддержка  населения Александровского сельского поселения на 2021-2025 годы"</t>
  </si>
  <si>
    <t>Постановление Администрации Александровского сельского поселения № 209 от 03.08.2020г</t>
  </si>
  <si>
    <t xml:space="preserve">Цель программы: Предоставление дополнительных мер социальной поддержки и социальной помощи, направленных на повышение качества жизни малообеспеченных слоев населения, пожилых людей, инвалидов, больных. </t>
  </si>
  <si>
    <t xml:space="preserve">Задача муниципальной программы: - Обеспечение социально-экономической поддержки малообеспеченных слоев населения.
- Реализация местных социальных гарантий через комплекс программных мероприятий.
- Снижение социальной напряженности среди слабо защищенных слоев населения
-  Поддержка социально значимых общественных объединений, в том числе инвалидов, ветеранов.
</t>
  </si>
  <si>
    <t xml:space="preserve">создать единую систему социальной защиты пожилых людей, инвалидов, малообеспеченных слоев населения Александровского сельского поселения;
- выделить приоритетные направления в этой области;
- развивать дополнительные социальные услуги. 
</t>
  </si>
  <si>
    <t>МП "О проведении работ по уточнению записей в похозяйственных книгах на территории Александровского сельского поселения на 2018-2022гг."</t>
  </si>
  <si>
    <t>Постановление Администрации Александровского сельского поселения № 364 от 05.10.2017г</t>
  </si>
  <si>
    <t>Цель программы: Выполнение работ по закладке данных в новые похозяйственные книги, составление списков лиц, временно проживающих на территории поселения, а также организация учёта скота в ЛПХ и оформление других документов первичного учёта сплошного подворного обхода.</t>
  </si>
  <si>
    <t>Доля граждан, охваченных мероприятиями по уточнению записей в похозяйственных книгах.</t>
  </si>
  <si>
    <t>Задача муниципальной программы: «Сбор и анализ информации о численности населения Александровского сельского поселения; мониторинг миграционной ситуации на территории поселения; анализ  тенденции развития животноводства в личных подсобных хозяйствах населения».</t>
  </si>
  <si>
    <t>Мониторинг миграционной ситуации, сбор и анализ информации о ЛПХ поселения.</t>
  </si>
  <si>
    <t>Численность участников мероприятий, по уточнению записей в похозяйственных книгах, человек.</t>
  </si>
  <si>
    <t>Постановление Администрации Александровского сельского поселения № 260 от 10.10.2018г</t>
  </si>
  <si>
    <t xml:space="preserve">МП «Обеспечение пожарной безопасности на территории муниципального образования «Александровское сельское поселение» на 2019 – 2023 годы» </t>
  </si>
  <si>
    <t>Цель программы: Создание и обеспечение необходимых условий для повышения пожарной безопасности населённых пунктов, защищённости граждан, организаций от пожаров, предупреждения и смягчения их последствий, а также повышение степени готовности всех сил и средств для тушения</t>
  </si>
  <si>
    <t>Доля граждан, охваченных мероприятиями по созданию и обеспечению необходимых условий для повышения пожарной безопасности, к общему числу граждан поселения</t>
  </si>
  <si>
    <t xml:space="preserve">Задача муниципальной программы: защита жизни и здоровья граждан;
- обеспечения надлежащего состояния источников противопожарного водоснабжения;
-обеспечение беспрепятственного проезда пожарной техники к месту пожара;
- повышение пожарной безопасности жилого сектора, объектов муниципальной и других видов собственности;
- профилактические мероприятия, направленные на обучение населения правилам пожарной безопасности, с привлечением общеобразовательного учреждения;
- информирование населения о пожарной обстановке в поселении, районе, регионе;
-строительство новых источников наружного противопожарного водоснабжения (пожарные гидранты и водоёмы);
</t>
  </si>
  <si>
    <t>Численность участников мероприятий, человек</t>
  </si>
  <si>
    <t>Поступательное снижение общего количества пожаров и гибели людей</t>
  </si>
  <si>
    <t>Цель программы: Обеспечение наиболее экономичным образом качественного и надежного предоставления коммунальных услуг потребителям</t>
  </si>
  <si>
    <t xml:space="preserve">МП «Комплексное развитие систем коммунальной инфраструктуры на территории Александровского сельского поселения на период 2013-2015 годы и на перспективу до 2023 года» </t>
  </si>
  <si>
    <t xml:space="preserve">решение Совета Александровского сельского поселения от « 30»  января  2013  № 31-13-6п 
</t>
  </si>
  <si>
    <t xml:space="preserve">Задача муниципальной программы: Реализация устойчивого развития Александровского сельского поселения. 
Обеспечение коммунальной инфраструктурой объектов жилищного и промышленного комплекса.
Разработка конкретных мероприятий по повышению эффективности и оптимальному развитию систем коммунальной инфраструктуры, повышение их инвестиционной привлекательности. Определение необходимого объема финансовых средств для реализации Программы.
</t>
  </si>
  <si>
    <t xml:space="preserve">Повышение надежности работы системы коммунальной инфраструктуры Александровского сельского поселения;
-снижение потерь коммунальных ресурсов в производственном процессе.
</t>
  </si>
  <si>
    <t>повышение эффективности  финансово-хозяйственной деятельности предприятий коммунального комплекса</t>
  </si>
  <si>
    <t>программа комплексного развития транспортной инфраструктуры на территории Александровского сельского поселения на 2016-2032 годы</t>
  </si>
  <si>
    <t xml:space="preserve">решение Совета Александровского сельского поселения от « 26» октября  2016  № 304-16-53п 
</t>
  </si>
  <si>
    <t>Цель программы: Комплексное развитие транспортной инфраструктуры, повышение комфортности и безопасности жизнедеятельности населения и хозяйствующих субъектов на территории Александровского сельского поселения</t>
  </si>
  <si>
    <t xml:space="preserve">повышение качества, надёжности и доступности транспортной инфраструктуры сельского поселения;
- повышение безопасности дорожного движения.
</t>
  </si>
  <si>
    <t>Задача муниципальной программы: Комплексное развитие транспортной инфраструктуры, повышение комфортности и безопасности жизнедеятельности населения и хозяйствующих субъектов на территории Александровского сельского поселения</t>
  </si>
  <si>
    <t>ГОДОВОЙ ОТЧЁТ ПО СОСТОЯНИЮ НА 01.01.2023 ГОДА О РЕЗУЛЬТАТАХ РЕАЛИЗАЦИИ МУНИЦИПАЛЬНОЙ ПРОГРАММЫ</t>
  </si>
  <si>
    <t xml:space="preserve">МП "Капитальный ремонт, содержание,  обслуживание жилых помещений муниципального  жилищного фонда Александровского сельского  поселения и развитие жилищного хозяйства на 2020-2025 годы с перспективой до 2030 года»
</t>
  </si>
  <si>
    <t>Постановление Администрации Александровского сельского поселения № 265 от 08.10.2019г</t>
  </si>
  <si>
    <t>Цель программы: Улучшение жилищных условий проживания граждан путем проведения капитального ремонта муниципального жилищного фонда, сохранение муниципального жилого фонда в технически исправном состоянии и обеспечение безопасности населения; проведение обследований технического состояния строительных конструкций многоквартирных домов; оплата ежемесячных взносов за капитальный ремонт муниципальных квартир в Региональный Фонд капитального ремонта многоквартирных домов Томской области за жилые помещения муниципального жилищного фонда. Оплата взносов за коммунальные услуги, текущий ремонт и обслуживание общедомового имущества за жилые помещения муниципального жилищного фонда (в период когда помещения не сданы в найм)                                                                          создания условий для эффективного управления многоквартирными домами.</t>
  </si>
  <si>
    <t xml:space="preserve">Задача муниципальной программы: - капитальный ремонт муниципального жилищного фонда;                                                                                                                                                               - Оплата коммунальных услуг за муниципальный жилищный фонд;                                                                                                                                                                                                                          - Оплата взносов в Фонд капитального ремонта многоквартирных домов за капитальный ремонт муниципальных квартир;                                                                                                               - Оплата за содержание муниципального жилищного фонда (оплата взносов УК и ТСЖ за текущий ремонт и обслуживание общедомового имущества многоквартирных домов, а так же оплата за услуги  по сбору за найм жилья с населения);                                                                                                                                                                                                                     -Оплата за обследование технического состояния строительных конструкций многоквартирных домов;                                                                                                                                                           - Оплата за создание условий для эффективного управления многоквартирными домами. 
</t>
  </si>
  <si>
    <t>162 человек улучшат свои жилищные условия за счет проведения капитального ремонта муниципального жилья, сохранение муниципального жилого фонда в технически исправном состоянии и обеспечение безопасности населения и создания условий для эффективного управления многоквартирными домами</t>
  </si>
  <si>
    <t>Доля граждан, охваченных мероприятиями кол-во чел.</t>
  </si>
  <si>
    <t>МП «Формирование современной городской среды на территории Александровского сельского поселения на 2018-2022 годы»</t>
  </si>
  <si>
    <t xml:space="preserve">МП «Вырубка аварийных деревьев на территории муниципального образования «Александровское сельское поселение» на 2018 – 2022 годы» </t>
  </si>
  <si>
    <t>Постановление Администрации Александровского сельского поселения № 418 от 28.11.2017г</t>
  </si>
  <si>
    <t xml:space="preserve">Цель программы:- создание благоприятных условий для проживания и отдыха жителей села;
  - улучшение состояния территорий;
  - обеспечение безопасности жителей и их имущества;
  - обеспечения сохранности имущества поселения.
</t>
  </si>
  <si>
    <t xml:space="preserve">Задача муниципальной программы:- обследование сельской территории с выявлением сухостойных и аварийных деревьев;
- вырубка сухостойных и аварийных деревьев;
- вырубка поросли;
- кронирование деревьев;
- погрузка, вывоз и утилизация древесного спила.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</si>
</sst>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165" fontId="5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center" vertical="top" wrapText="1"/>
    </xf>
    <xf numFmtId="0" fontId="0" fillId="0" borderId="0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top" wrapText="1"/>
    </xf>
    <xf numFmtId="164" fontId="5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textRotation="90" wrapText="1"/>
    </xf>
    <xf numFmtId="0" fontId="7" fillId="0" borderId="0" xfId="0" applyFont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5"/>
  <sheetViews>
    <sheetView topLeftCell="A14" zoomScale="90" zoomScaleNormal="90" workbookViewId="0">
      <selection activeCell="O25" sqref="O25"/>
    </sheetView>
  </sheetViews>
  <sheetFormatPr defaultRowHeight="15" x14ac:dyDescent="0.25"/>
  <cols>
    <col min="1" max="1" width="4.42578125" customWidth="1"/>
    <col min="2" max="2" width="10.28515625" customWidth="1"/>
    <col min="4" max="4" width="8.28515625" customWidth="1"/>
    <col min="5" max="5" width="8.710937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7.140625" customWidth="1"/>
    <col min="11" max="11" width="7.7109375" customWidth="1"/>
    <col min="12" max="12" width="7.5703125" customWidth="1"/>
    <col min="13" max="13" width="8.7109375" customWidth="1"/>
    <col min="14" max="14" width="7.7109375" customWidth="1"/>
    <col min="15" max="15" width="7.42578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30.75" customHeight="1" x14ac:dyDescent="0.25">
      <c r="A4" s="46" t="s">
        <v>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t="s">
        <v>2</v>
      </c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31.5" customHeight="1" x14ac:dyDescent="0.25">
      <c r="A12" s="69" t="s">
        <v>24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G13+J13+M13</f>
        <v>1439.297</v>
      </c>
      <c r="E13" s="7">
        <f>H13+K13+N13</f>
        <v>1202.8270000000002</v>
      </c>
      <c r="F13" s="6"/>
      <c r="G13" s="6">
        <v>960.19200000000001</v>
      </c>
      <c r="H13" s="7">
        <v>960.19200000000001</v>
      </c>
      <c r="I13" s="6">
        <v>100</v>
      </c>
      <c r="J13" s="7">
        <v>163.905</v>
      </c>
      <c r="K13" s="6">
        <v>109.419</v>
      </c>
      <c r="L13" s="16">
        <f>K13*100/J13</f>
        <v>66.757572984350688</v>
      </c>
      <c r="M13" s="7">
        <v>315.2</v>
      </c>
      <c r="N13" s="6">
        <v>133.21600000000001</v>
      </c>
      <c r="O13" s="16">
        <f>N13*100/M13</f>
        <v>42.263959390862944</v>
      </c>
      <c r="P13" s="63" t="s">
        <v>26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64"/>
      <c r="Q15" s="6"/>
    </row>
    <row r="16" spans="1:17" ht="23.25" x14ac:dyDescent="0.25">
      <c r="A16" s="60"/>
      <c r="B16" s="62"/>
      <c r="C16" s="5" t="s">
        <v>22</v>
      </c>
      <c r="D16" s="6">
        <f>G16+J17+M16</f>
        <v>763.90499999999997</v>
      </c>
      <c r="E16" s="6">
        <f>H16+K16+N16</f>
        <v>600</v>
      </c>
      <c r="F16" s="6"/>
      <c r="G16" s="6">
        <v>600</v>
      </c>
      <c r="H16" s="6">
        <v>600</v>
      </c>
      <c r="I16" s="6">
        <v>100</v>
      </c>
      <c r="K16" s="6"/>
      <c r="L16" s="6"/>
      <c r="N16" s="6"/>
      <c r="O16" s="6"/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839.29700000000003</v>
      </c>
      <c r="E17" s="6">
        <f>H17+K17+N17</f>
        <v>602.827</v>
      </c>
      <c r="F17" s="6"/>
      <c r="G17" s="6">
        <v>360.19200000000001</v>
      </c>
      <c r="H17" s="6">
        <v>360.19200000000001</v>
      </c>
      <c r="I17" s="6">
        <v>100</v>
      </c>
      <c r="J17" s="7">
        <v>163.905</v>
      </c>
      <c r="K17" s="6">
        <v>109.419</v>
      </c>
      <c r="L17" s="16">
        <f>K17*100/J17</f>
        <v>66.757572984350688</v>
      </c>
      <c r="M17" s="7">
        <v>315.2</v>
      </c>
      <c r="N17" s="6">
        <v>133.21600000000001</v>
      </c>
      <c r="O17" s="16">
        <f>N17*100/M17</f>
        <v>42.263959390862944</v>
      </c>
      <c r="P17" s="64"/>
      <c r="Q17" s="6"/>
    </row>
    <row r="18" spans="1:17" ht="74.25" customHeight="1" x14ac:dyDescent="0.25">
      <c r="A18" s="61"/>
      <c r="B18" s="4" t="s">
        <v>20</v>
      </c>
      <c r="C18" s="8" t="s">
        <v>27</v>
      </c>
      <c r="D18" s="8" t="s">
        <v>27</v>
      </c>
      <c r="E18" s="8" t="s">
        <v>27</v>
      </c>
      <c r="F18" s="8" t="s">
        <v>27</v>
      </c>
      <c r="G18" s="8" t="s">
        <v>27</v>
      </c>
      <c r="H18" s="8" t="s">
        <v>27</v>
      </c>
      <c r="I18" s="8" t="s">
        <v>27</v>
      </c>
      <c r="J18" s="8" t="s">
        <v>27</v>
      </c>
      <c r="K18" s="8" t="s">
        <v>27</v>
      </c>
      <c r="L18" s="8" t="s">
        <v>27</v>
      </c>
      <c r="M18" s="8" t="s">
        <v>27</v>
      </c>
      <c r="N18" s="8" t="s">
        <v>27</v>
      </c>
      <c r="O18" s="8" t="s">
        <v>27</v>
      </c>
      <c r="P18" s="65"/>
      <c r="Q18" s="6"/>
    </row>
    <row r="19" spans="1:17" ht="97.5" customHeight="1" x14ac:dyDescent="0.25">
      <c r="A19" s="70" t="s">
        <v>25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79.5" x14ac:dyDescent="0.25">
      <c r="A20" s="59" t="s">
        <v>19</v>
      </c>
      <c r="B20" s="62" t="s">
        <v>18</v>
      </c>
      <c r="C20" s="4" t="s">
        <v>16</v>
      </c>
      <c r="D20" s="6">
        <f>G20+J20+M20</f>
        <v>1439.297</v>
      </c>
      <c r="E20" s="7">
        <f>H20+K20+N20</f>
        <v>1202.8270000000002</v>
      </c>
      <c r="F20" s="6"/>
      <c r="G20" s="6">
        <v>960.19200000000001</v>
      </c>
      <c r="H20" s="7">
        <v>960.19200000000001</v>
      </c>
      <c r="I20" s="6">
        <v>100</v>
      </c>
      <c r="J20" s="7">
        <v>163.905</v>
      </c>
      <c r="K20" s="6">
        <v>109.419</v>
      </c>
      <c r="L20" s="16">
        <f>K20*100/J20</f>
        <v>66.757572984350688</v>
      </c>
      <c r="M20" s="7">
        <f>M13</f>
        <v>315.2</v>
      </c>
      <c r="N20" s="6">
        <f>N13</f>
        <v>133.21600000000001</v>
      </c>
      <c r="O20" s="16">
        <f>O13</f>
        <v>42.263959390862944</v>
      </c>
      <c r="P20" s="63" t="s">
        <v>26</v>
      </c>
      <c r="Q20" s="6"/>
    </row>
    <row r="21" spans="1:17" ht="23.25" x14ac:dyDescent="0.25">
      <c r="A21" s="60"/>
      <c r="B21" s="62"/>
      <c r="C21" s="5" t="s">
        <v>17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4"/>
      <c r="Q22" s="6"/>
    </row>
    <row r="23" spans="1:17" ht="23.25" x14ac:dyDescent="0.25">
      <c r="A23" s="60"/>
      <c r="B23" s="62"/>
      <c r="C23" s="5" t="s">
        <v>22</v>
      </c>
      <c r="D23" s="6">
        <f>G23+J23+M23</f>
        <v>600</v>
      </c>
      <c r="E23" s="6">
        <f>H23+K23+N23</f>
        <v>600</v>
      </c>
      <c r="F23" s="6"/>
      <c r="G23" s="6">
        <v>600</v>
      </c>
      <c r="H23" s="6">
        <v>600</v>
      </c>
      <c r="I23" s="6">
        <v>100</v>
      </c>
      <c r="J23" s="6"/>
      <c r="K23" s="6"/>
      <c r="L23" s="6"/>
      <c r="M23" s="6"/>
      <c r="N23" s="6"/>
      <c r="O23" s="6"/>
      <c r="P23" s="64"/>
      <c r="Q23" s="6"/>
    </row>
    <row r="24" spans="1:17" ht="23.25" x14ac:dyDescent="0.25">
      <c r="A24" s="60"/>
      <c r="B24" s="62"/>
      <c r="C24" s="5" t="s">
        <v>23</v>
      </c>
      <c r="D24" s="6">
        <f>G24+J24+M24</f>
        <v>839.29700000000003</v>
      </c>
      <c r="E24" s="6">
        <f>H24+K24+N24</f>
        <v>602.827</v>
      </c>
      <c r="F24" s="6"/>
      <c r="G24" s="6">
        <v>360.19200000000001</v>
      </c>
      <c r="H24" s="6">
        <v>360.19200000000001</v>
      </c>
      <c r="I24" s="6">
        <v>100</v>
      </c>
      <c r="J24" s="7">
        <v>163.905</v>
      </c>
      <c r="K24" s="6">
        <v>109.419</v>
      </c>
      <c r="L24" s="16">
        <f>K24*100/J24</f>
        <v>66.757572984350688</v>
      </c>
      <c r="M24" s="7">
        <f>M17</f>
        <v>315.2</v>
      </c>
      <c r="N24" s="6">
        <f>N17</f>
        <v>133.21600000000001</v>
      </c>
      <c r="O24" s="16">
        <f>O17</f>
        <v>42.263959390862944</v>
      </c>
      <c r="P24" s="64"/>
      <c r="Q24" s="6"/>
    </row>
    <row r="25" spans="1:17" ht="79.5" x14ac:dyDescent="0.25">
      <c r="A25" s="61"/>
      <c r="B25" s="4" t="s">
        <v>20</v>
      </c>
      <c r="C25" s="8" t="s">
        <v>27</v>
      </c>
      <c r="D25" s="8" t="s">
        <v>27</v>
      </c>
      <c r="E25" s="8" t="s">
        <v>27</v>
      </c>
      <c r="F25" s="8" t="s">
        <v>27</v>
      </c>
      <c r="G25" s="8" t="s">
        <v>27</v>
      </c>
      <c r="H25" s="8" t="s">
        <v>27</v>
      </c>
      <c r="I25" s="8" t="s">
        <v>27</v>
      </c>
      <c r="J25" s="8" t="s">
        <v>27</v>
      </c>
      <c r="K25" s="8" t="s">
        <v>27</v>
      </c>
      <c r="L25" s="8" t="s">
        <v>27</v>
      </c>
      <c r="M25" s="8" t="s">
        <v>27</v>
      </c>
      <c r="N25" s="8" t="s">
        <v>27</v>
      </c>
      <c r="O25" s="8" t="s">
        <v>27</v>
      </c>
      <c r="P25" s="65"/>
      <c r="Q25" s="6"/>
    </row>
  </sheetData>
  <mergeCells count="24">
    <mergeCell ref="A20:A25"/>
    <mergeCell ref="B20:B24"/>
    <mergeCell ref="P20:P25"/>
    <mergeCell ref="D8:O8"/>
    <mergeCell ref="M9:O9"/>
    <mergeCell ref="P8:P10"/>
    <mergeCell ref="A12:Q12"/>
    <mergeCell ref="A13:A18"/>
    <mergeCell ref="B13:B17"/>
    <mergeCell ref="A19:Q19"/>
    <mergeCell ref="P13:P18"/>
    <mergeCell ref="Q8:Q10"/>
    <mergeCell ref="M11:O11"/>
    <mergeCell ref="D11:F11"/>
    <mergeCell ref="G11:I11"/>
    <mergeCell ref="J11:L11"/>
    <mergeCell ref="C2:O2"/>
    <mergeCell ref="A4:P4"/>
    <mergeCell ref="D9:F9"/>
    <mergeCell ref="G9:I9"/>
    <mergeCell ref="J9:L9"/>
    <mergeCell ref="A8:A10"/>
    <mergeCell ref="B8:B10"/>
    <mergeCell ref="C8:C10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4"/>
  <sheetViews>
    <sheetView topLeftCell="A16" zoomScale="90" zoomScaleNormal="90" workbookViewId="0">
      <selection activeCell="O24" sqref="O24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86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28.5" customHeight="1" x14ac:dyDescent="0.25">
      <c r="A12" s="69" t="s">
        <v>88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G13+M13+J13</f>
        <v>364.50100000000003</v>
      </c>
      <c r="E13" s="7">
        <f>H13+N13+K13</f>
        <v>233.18600000000001</v>
      </c>
      <c r="F13" s="7">
        <f t="shared" ref="F13:H13" si="0">F17</f>
        <v>100.00000000000001</v>
      </c>
      <c r="G13" s="7">
        <f t="shared" si="0"/>
        <v>102.295</v>
      </c>
      <c r="H13" s="7">
        <f t="shared" si="0"/>
        <v>102.295</v>
      </c>
      <c r="I13" s="6">
        <f>I17</f>
        <v>100</v>
      </c>
      <c r="J13" s="7">
        <v>126.206</v>
      </c>
      <c r="K13" s="7">
        <v>126.206</v>
      </c>
      <c r="L13" s="6">
        <v>100</v>
      </c>
      <c r="M13" s="9">
        <f>M17</f>
        <v>136</v>
      </c>
      <c r="N13" s="6">
        <v>4.6849999999999996</v>
      </c>
      <c r="O13" s="16">
        <f>N13*100/M13</f>
        <v>3.4448529411764701</v>
      </c>
      <c r="P13" s="63" t="s">
        <v>92</v>
      </c>
      <c r="Q13" s="6"/>
    </row>
    <row r="14" spans="1:17" ht="23.25" x14ac:dyDescent="0.25">
      <c r="A14" s="60"/>
      <c r="B14" s="62"/>
      <c r="C14" s="5" t="s">
        <v>17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64"/>
      <c r="Q15" s="6"/>
    </row>
    <row r="16" spans="1:17" ht="23.25" x14ac:dyDescent="0.25">
      <c r="A16" s="60"/>
      <c r="B16" s="62"/>
      <c r="C16" s="5" t="s">
        <v>22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</f>
        <v>228.501</v>
      </c>
      <c r="E17" s="6">
        <f>H17+K17</f>
        <v>228.501</v>
      </c>
      <c r="F17" s="7">
        <f>E17*100/D17</f>
        <v>100.00000000000001</v>
      </c>
      <c r="G17" s="6">
        <v>102.295</v>
      </c>
      <c r="H17" s="6">
        <v>102.295</v>
      </c>
      <c r="I17" s="6">
        <v>100</v>
      </c>
      <c r="J17" s="7">
        <v>126.206</v>
      </c>
      <c r="K17" s="7">
        <v>126.206</v>
      </c>
      <c r="L17" s="6">
        <v>100</v>
      </c>
      <c r="M17" s="7">
        <v>136</v>
      </c>
      <c r="N17" s="6">
        <v>4.6849999999999996</v>
      </c>
      <c r="O17" s="16">
        <f>N17*100/M17</f>
        <v>3.4448529411764701</v>
      </c>
      <c r="P17" s="64"/>
      <c r="Q17" s="6"/>
    </row>
    <row r="18" spans="1:17" ht="159.75" customHeight="1" x14ac:dyDescent="0.25">
      <c r="A18" s="61"/>
      <c r="B18" s="4" t="s">
        <v>20</v>
      </c>
      <c r="C18" s="35" t="s">
        <v>89</v>
      </c>
      <c r="D18" s="8">
        <f>G18+J18/2</f>
        <v>3.45</v>
      </c>
      <c r="E18" s="8">
        <f>H18+K18/2</f>
        <v>3.45</v>
      </c>
      <c r="F18" s="8">
        <f>E18*100/D18</f>
        <v>100</v>
      </c>
      <c r="G18" s="8">
        <v>2.2000000000000002</v>
      </c>
      <c r="H18" s="8">
        <v>2.2000000000000002</v>
      </c>
      <c r="I18" s="8">
        <v>100</v>
      </c>
      <c r="J18" s="8">
        <v>2.5</v>
      </c>
      <c r="K18" s="8">
        <v>2.5</v>
      </c>
      <c r="L18" s="8">
        <v>100</v>
      </c>
      <c r="M18" s="7">
        <v>2.7</v>
      </c>
      <c r="N18" s="6">
        <v>0</v>
      </c>
      <c r="O18" s="6">
        <v>0</v>
      </c>
      <c r="P18" s="65"/>
      <c r="Q18" s="6"/>
    </row>
    <row r="19" spans="1:17" ht="107.25" customHeight="1" x14ac:dyDescent="0.25">
      <c r="A19" s="75" t="s">
        <v>90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G20+M20+J20</f>
        <v>364.50100000000003</v>
      </c>
      <c r="E20" s="7">
        <f>H20+N20+K20</f>
        <v>233.18600000000001</v>
      </c>
      <c r="F20" s="7">
        <f t="shared" ref="F20:I20" si="1">F24</f>
        <v>100.00000000000001</v>
      </c>
      <c r="G20" s="7">
        <f t="shared" si="1"/>
        <v>102.295</v>
      </c>
      <c r="H20" s="7">
        <f t="shared" si="1"/>
        <v>102.295</v>
      </c>
      <c r="I20" s="6">
        <f t="shared" si="1"/>
        <v>100</v>
      </c>
      <c r="J20" s="7">
        <v>126.206</v>
      </c>
      <c r="K20" s="7">
        <v>126.206</v>
      </c>
      <c r="L20" s="6">
        <v>100</v>
      </c>
      <c r="M20" s="9">
        <f>M24</f>
        <v>136</v>
      </c>
      <c r="N20" s="6">
        <v>4.6849999999999996</v>
      </c>
      <c r="O20" s="16">
        <f>N20*100/M20</f>
        <v>3.4448529411764701</v>
      </c>
      <c r="P20" s="63" t="s">
        <v>92</v>
      </c>
      <c r="Q20" s="6"/>
    </row>
    <row r="21" spans="1:17" ht="23.25" x14ac:dyDescent="0.25">
      <c r="A21" s="60"/>
      <c r="B21" s="62"/>
      <c r="C21" s="5" t="s">
        <v>17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64"/>
      <c r="Q22" s="6"/>
    </row>
    <row r="23" spans="1:17" ht="23.25" x14ac:dyDescent="0.25">
      <c r="A23" s="60"/>
      <c r="B23" s="62"/>
      <c r="C23" s="5" t="s">
        <v>22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</f>
        <v>228.501</v>
      </c>
      <c r="E24" s="6">
        <f>H24+K24</f>
        <v>228.501</v>
      </c>
      <c r="F24" s="7">
        <f>E24*100/D24</f>
        <v>100.00000000000001</v>
      </c>
      <c r="G24" s="6">
        <v>102.295</v>
      </c>
      <c r="H24" s="6">
        <v>102.295</v>
      </c>
      <c r="I24" s="6">
        <v>100</v>
      </c>
      <c r="J24" s="7">
        <v>126.206</v>
      </c>
      <c r="K24" s="7">
        <v>126.206</v>
      </c>
      <c r="L24" s="6">
        <v>100</v>
      </c>
      <c r="M24" s="7">
        <v>136</v>
      </c>
      <c r="N24" s="6">
        <v>4.6849999999999996</v>
      </c>
      <c r="O24" s="16">
        <f>N24*100/M24</f>
        <v>3.4448529411764701</v>
      </c>
      <c r="P24" s="64"/>
      <c r="Q24" s="6"/>
    </row>
    <row r="25" spans="1:17" ht="79.5" x14ac:dyDescent="0.25">
      <c r="A25" s="61"/>
      <c r="B25" s="4" t="s">
        <v>20</v>
      </c>
      <c r="C25" s="38" t="s">
        <v>91</v>
      </c>
      <c r="D25" s="8">
        <f>G25+J25/2</f>
        <v>3.45</v>
      </c>
      <c r="E25" s="8">
        <f>H25+K25/2</f>
        <v>3.45</v>
      </c>
      <c r="F25" s="8">
        <f>E25*100/D25</f>
        <v>100</v>
      </c>
      <c r="G25" s="8">
        <v>2.2000000000000002</v>
      </c>
      <c r="H25" s="8">
        <v>2.2000000000000002</v>
      </c>
      <c r="I25" s="8">
        <v>100</v>
      </c>
      <c r="J25" s="8">
        <v>2.5</v>
      </c>
      <c r="K25" s="8">
        <v>2.5</v>
      </c>
      <c r="L25" s="8">
        <v>100</v>
      </c>
      <c r="M25" s="7">
        <v>2.7</v>
      </c>
      <c r="N25" s="6">
        <v>0</v>
      </c>
      <c r="O25" s="6">
        <v>0</v>
      </c>
      <c r="P25" s="65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4"/>
  <sheetViews>
    <sheetView tabSelected="1" zoomScale="90" zoomScaleNormal="90" workbookViewId="0">
      <selection activeCell="T18" sqref="T18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112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113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68.25" customHeight="1" x14ac:dyDescent="0.25">
      <c r="A12" s="75" t="s">
        <v>114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</row>
    <row r="13" spans="1:17" ht="68.25" customHeight="1" x14ac:dyDescent="0.25">
      <c r="A13" s="59" t="s">
        <v>19</v>
      </c>
      <c r="B13" s="62" t="s">
        <v>18</v>
      </c>
      <c r="C13" s="82" t="s">
        <v>16</v>
      </c>
      <c r="D13" s="7">
        <f>G13+M13+J13</f>
        <v>413</v>
      </c>
      <c r="E13" s="7">
        <f>H13+N13+K13</f>
        <v>413</v>
      </c>
      <c r="F13" s="7">
        <f t="shared" ref="F13:H13" si="0">F17</f>
        <v>99.999999999999986</v>
      </c>
      <c r="G13" s="7">
        <v>273</v>
      </c>
      <c r="H13" s="7">
        <v>273</v>
      </c>
      <c r="I13" s="6">
        <f>I17</f>
        <v>100</v>
      </c>
      <c r="J13" s="7">
        <v>140</v>
      </c>
      <c r="K13" s="7">
        <v>140</v>
      </c>
      <c r="L13" s="6">
        <v>100</v>
      </c>
      <c r="M13" s="9">
        <v>0</v>
      </c>
      <c r="N13" s="6">
        <v>0</v>
      </c>
      <c r="O13" s="16">
        <v>0</v>
      </c>
      <c r="P13" s="63" t="s">
        <v>92</v>
      </c>
      <c r="Q13" s="6"/>
    </row>
    <row r="14" spans="1:17" ht="23.25" x14ac:dyDescent="0.25">
      <c r="A14" s="60"/>
      <c r="B14" s="62"/>
      <c r="C14" s="5" t="s">
        <v>17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64"/>
      <c r="Q15" s="6"/>
    </row>
    <row r="16" spans="1:17" ht="23.25" x14ac:dyDescent="0.25">
      <c r="A16" s="60"/>
      <c r="B16" s="62"/>
      <c r="C16" s="5" t="s">
        <v>22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</f>
        <v>399.20600000000002</v>
      </c>
      <c r="E17" s="6">
        <f>H17+K17</f>
        <v>399.20600000000002</v>
      </c>
      <c r="F17" s="7">
        <f>E17*100/D17</f>
        <v>99.999999999999986</v>
      </c>
      <c r="G17" s="7">
        <f>G13</f>
        <v>273</v>
      </c>
      <c r="H17" s="7">
        <f>H13</f>
        <v>273</v>
      </c>
      <c r="I17" s="6">
        <v>100</v>
      </c>
      <c r="J17" s="7">
        <v>126.206</v>
      </c>
      <c r="K17" s="7">
        <v>126.206</v>
      </c>
      <c r="L17" s="6">
        <v>100</v>
      </c>
      <c r="M17" s="7">
        <v>0</v>
      </c>
      <c r="N17" s="6">
        <v>0</v>
      </c>
      <c r="O17" s="16">
        <v>0</v>
      </c>
      <c r="P17" s="64"/>
      <c r="Q17" s="6"/>
    </row>
    <row r="18" spans="1:17" ht="76.5" customHeight="1" x14ac:dyDescent="0.25">
      <c r="A18" s="61"/>
      <c r="B18" s="4" t="s">
        <v>20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7">
        <v>0</v>
      </c>
      <c r="N18" s="6">
        <v>0</v>
      </c>
      <c r="O18" s="6">
        <v>0</v>
      </c>
      <c r="P18" s="65"/>
      <c r="Q18" s="6"/>
    </row>
    <row r="19" spans="1:17" ht="85.5" customHeight="1" x14ac:dyDescent="0.25">
      <c r="A19" s="75" t="s">
        <v>115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G20+M20+J20</f>
        <v>413</v>
      </c>
      <c r="E20" s="7">
        <f>H20+N20+K20</f>
        <v>413</v>
      </c>
      <c r="F20" s="7">
        <f t="shared" ref="F20:I20" si="1">F24</f>
        <v>100</v>
      </c>
      <c r="G20" s="7">
        <f>G13</f>
        <v>273</v>
      </c>
      <c r="H20" s="7">
        <f>H13</f>
        <v>273</v>
      </c>
      <c r="I20" s="6">
        <f t="shared" si="1"/>
        <v>100</v>
      </c>
      <c r="J20" s="7">
        <f>J13</f>
        <v>140</v>
      </c>
      <c r="K20" s="7">
        <f>K13</f>
        <v>140</v>
      </c>
      <c r="L20" s="6">
        <v>100</v>
      </c>
      <c r="M20" s="9">
        <v>0</v>
      </c>
      <c r="N20" s="6">
        <v>0</v>
      </c>
      <c r="O20" s="16">
        <v>0</v>
      </c>
      <c r="P20" s="63" t="s">
        <v>92</v>
      </c>
      <c r="Q20" s="6"/>
    </row>
    <row r="21" spans="1:17" ht="23.25" x14ac:dyDescent="0.25">
      <c r="A21" s="60"/>
      <c r="B21" s="62"/>
      <c r="C21" s="5" t="s">
        <v>17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64"/>
      <c r="Q22" s="6"/>
    </row>
    <row r="23" spans="1:17" ht="23.25" x14ac:dyDescent="0.25">
      <c r="A23" s="60"/>
      <c r="B23" s="62"/>
      <c r="C23" s="5" t="s">
        <v>22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</f>
        <v>413</v>
      </c>
      <c r="E24" s="6">
        <f>H24+K24</f>
        <v>413</v>
      </c>
      <c r="F24" s="7">
        <f>E24*100/D24</f>
        <v>100</v>
      </c>
      <c r="G24" s="7">
        <f>G13</f>
        <v>273</v>
      </c>
      <c r="H24" s="7">
        <f>H13</f>
        <v>273</v>
      </c>
      <c r="I24" s="6">
        <v>100</v>
      </c>
      <c r="J24" s="7">
        <f>J13</f>
        <v>140</v>
      </c>
      <c r="K24" s="7">
        <f>K13</f>
        <v>140</v>
      </c>
      <c r="L24" s="6">
        <v>100</v>
      </c>
      <c r="M24" s="7">
        <v>0</v>
      </c>
      <c r="N24" s="6">
        <v>0</v>
      </c>
      <c r="O24" s="16" t="e">
        <f>N24*100/M24</f>
        <v>#DIV/0!</v>
      </c>
      <c r="P24" s="64"/>
      <c r="Q24" s="6"/>
    </row>
    <row r="25" spans="1:17" ht="79.5" x14ac:dyDescent="0.25">
      <c r="A25" s="61"/>
      <c r="B25" s="4" t="s">
        <v>20</v>
      </c>
      <c r="C25" s="38"/>
      <c r="D25" s="8">
        <f>G25+J25/2</f>
        <v>0</v>
      </c>
      <c r="E25" s="8">
        <f>H25+K25/2</f>
        <v>0</v>
      </c>
      <c r="F25" s="8"/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7">
        <v>0</v>
      </c>
      <c r="N25" s="6">
        <v>0</v>
      </c>
      <c r="O25" s="6">
        <v>0</v>
      </c>
      <c r="P25" s="65"/>
      <c r="Q25" s="6"/>
    </row>
    <row r="26" spans="1:17" x14ac:dyDescent="0.25">
      <c r="A26" s="44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3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topLeftCell="A13" zoomScale="90" zoomScaleNormal="90" workbookViewId="0">
      <selection activeCell="S25" sqref="S25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9.7109375" customWidth="1"/>
    <col min="11" max="11" width="8.85546875" customWidth="1"/>
    <col min="12" max="12" width="7.5703125" customWidth="1"/>
    <col min="13" max="13" width="10.28515625" customWidth="1"/>
    <col min="14" max="14" width="10.425781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80" t="s">
        <v>0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7" ht="3.75" customHeight="1" x14ac:dyDescent="0.25"/>
    <row r="4" spans="1:17" ht="33.75" customHeight="1" x14ac:dyDescent="0.25">
      <c r="A4" s="46" t="s">
        <v>94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81" t="s">
        <v>95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28.5" customHeight="1" x14ac:dyDescent="0.25">
      <c r="A12" s="69" t="s">
        <v>93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G13+M13+J13</f>
        <v>70323.000999999989</v>
      </c>
      <c r="E13" s="7">
        <f>H13+N13+K13</f>
        <v>63715.543999999994</v>
      </c>
      <c r="F13" s="7">
        <f t="shared" ref="F13:I13" si="0">F17</f>
        <v>48.578551051037742</v>
      </c>
      <c r="G13" s="7">
        <f>G17+G16+G15+G14</f>
        <v>26795.280999999999</v>
      </c>
      <c r="H13" s="7">
        <f>H17+H16+H15+H14</f>
        <v>26796.280999999999</v>
      </c>
      <c r="I13" s="6">
        <f t="shared" si="0"/>
        <v>100</v>
      </c>
      <c r="J13" s="7">
        <f>J14+J15+J16+J17</f>
        <v>21881.300999999999</v>
      </c>
      <c r="K13" s="6">
        <f>K14+K15+K16+K17</f>
        <v>21248.846000000001</v>
      </c>
      <c r="L13" s="16">
        <f>K13*100/J13</f>
        <v>97.109609707393545</v>
      </c>
      <c r="M13" s="7">
        <v>21646.419000000002</v>
      </c>
      <c r="N13" s="6">
        <v>15670.416999999999</v>
      </c>
      <c r="O13" s="12">
        <f>N13*100/M13</f>
        <v>72.392653029584238</v>
      </c>
      <c r="P13" s="63" t="s">
        <v>97</v>
      </c>
      <c r="Q13" s="6"/>
    </row>
    <row r="14" spans="1:17" ht="23.25" x14ac:dyDescent="0.25">
      <c r="A14" s="60"/>
      <c r="B14" s="62"/>
      <c r="C14" s="5" t="s">
        <v>17</v>
      </c>
      <c r="D14" s="7">
        <f t="shared" ref="D14:D16" si="1">G14+M14+J14</f>
        <v>0</v>
      </c>
      <c r="E14" s="7">
        <f t="shared" ref="E14:E16" si="2">H14+N14+K14</f>
        <v>0</v>
      </c>
      <c r="F14" s="7"/>
      <c r="G14" s="6"/>
      <c r="H14" s="6"/>
      <c r="I14" s="6">
        <f t="shared" ref="I14" si="3">I18</f>
        <v>0</v>
      </c>
      <c r="J14" s="6">
        <v>0</v>
      </c>
      <c r="K14" s="6">
        <v>0</v>
      </c>
      <c r="L14" s="16">
        <v>0</v>
      </c>
      <c r="M14" s="7">
        <v>0</v>
      </c>
      <c r="N14" s="6">
        <v>0</v>
      </c>
      <c r="O14" s="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7">
        <f>G15+M15+J15</f>
        <v>13185.06</v>
      </c>
      <c r="E15" s="7">
        <f t="shared" si="2"/>
        <v>11341.787</v>
      </c>
      <c r="F15" s="7"/>
      <c r="G15" s="6">
        <v>10574</v>
      </c>
      <c r="H15" s="6">
        <v>10575</v>
      </c>
      <c r="I15" s="6">
        <v>100</v>
      </c>
      <c r="J15" s="6">
        <v>427.70400000000001</v>
      </c>
      <c r="K15" s="6">
        <v>427.70400000000001</v>
      </c>
      <c r="L15" s="16">
        <f t="shared" ref="L15:L17" si="4">K15*100/J15</f>
        <v>100</v>
      </c>
      <c r="M15" s="7">
        <v>2183.3560000000002</v>
      </c>
      <c r="N15" s="6">
        <f>790.403-451.32</f>
        <v>339.08300000000003</v>
      </c>
      <c r="O15" s="16">
        <f>N15*100/M15</f>
        <v>15.530357852773436</v>
      </c>
      <c r="P15" s="64"/>
      <c r="Q15" s="6"/>
    </row>
    <row r="16" spans="1:17" ht="23.25" x14ac:dyDescent="0.25">
      <c r="A16" s="60"/>
      <c r="B16" s="62"/>
      <c r="C16" s="5" t="s">
        <v>22</v>
      </c>
      <c r="D16" s="7">
        <f t="shared" si="1"/>
        <v>51407.118999999999</v>
      </c>
      <c r="E16" s="7">
        <f t="shared" si="2"/>
        <v>48529.164000000004</v>
      </c>
      <c r="F16" s="7"/>
      <c r="G16" s="6">
        <f>2080.853+11444.558</f>
        <v>13525.411</v>
      </c>
      <c r="H16" s="6">
        <f>2080.853+11444.558</f>
        <v>13525.411</v>
      </c>
      <c r="I16" s="6">
        <f t="shared" ref="I16" si="5">I20</f>
        <v>100</v>
      </c>
      <c r="J16" s="10">
        <v>20315.902999999998</v>
      </c>
      <c r="K16" s="6">
        <v>19783.448</v>
      </c>
      <c r="L16" s="16">
        <f t="shared" si="4"/>
        <v>97.379122158636036</v>
      </c>
      <c r="M16" s="7">
        <f>1745.1+532.45+451.32+828.285+868.65+13000+140</f>
        <v>17565.805</v>
      </c>
      <c r="N16" s="6">
        <f>97.8+352.55+451.32+828.285+490.35+13000</f>
        <v>15220.305</v>
      </c>
      <c r="O16" s="16">
        <f>N16*100/M16</f>
        <v>86.647352626310038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7914.1780000000017</v>
      </c>
      <c r="E17" s="6">
        <f>H17+K17+N17</f>
        <v>3844.5929999999985</v>
      </c>
      <c r="F17" s="7">
        <f>E17*100/D17</f>
        <v>48.578551051037742</v>
      </c>
      <c r="G17" s="6">
        <f>985.46+1710.41</f>
        <v>2695.87</v>
      </c>
      <c r="H17" s="6">
        <f>985.46+1710.41</f>
        <v>2695.87</v>
      </c>
      <c r="I17" s="6">
        <v>100</v>
      </c>
      <c r="J17" s="6">
        <v>1137.694</v>
      </c>
      <c r="K17" s="6">
        <v>1037.694</v>
      </c>
      <c r="L17" s="16">
        <f t="shared" si="4"/>
        <v>91.210290288952919</v>
      </c>
      <c r="M17" s="7">
        <f>M13-M16</f>
        <v>4080.6140000000014</v>
      </c>
      <c r="N17" s="6">
        <f>N13-N15-N16</f>
        <v>111.02899999999863</v>
      </c>
      <c r="O17" s="16">
        <f>N17*100/M17</f>
        <v>2.7208895524055596</v>
      </c>
      <c r="P17" s="64"/>
      <c r="Q17" s="6"/>
    </row>
    <row r="18" spans="1:17" ht="54.75" customHeight="1" x14ac:dyDescent="0.25">
      <c r="A18" s="61"/>
      <c r="B18" s="4" t="s">
        <v>20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>
        <v>0</v>
      </c>
      <c r="N18" s="6">
        <v>0</v>
      </c>
      <c r="O18" s="6">
        <v>0</v>
      </c>
      <c r="P18" s="65"/>
      <c r="Q18" s="6"/>
    </row>
    <row r="19" spans="1:17" ht="68.25" customHeight="1" x14ac:dyDescent="0.25">
      <c r="A19" s="75" t="s">
        <v>96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G20+M20+J20</f>
        <v>70323.000999999989</v>
      </c>
      <c r="E20" s="7">
        <f>H20+N20+K20</f>
        <v>63715.543999999994</v>
      </c>
      <c r="F20" s="7">
        <f t="shared" ref="F20" si="6">F24</f>
        <v>48.578551051037742</v>
      </c>
      <c r="G20" s="7">
        <f>G24+G23+G22+G21</f>
        <v>26795.280999999999</v>
      </c>
      <c r="H20" s="7">
        <f>H24+H23+H22+H21</f>
        <v>26796.280999999999</v>
      </c>
      <c r="I20" s="6">
        <f t="shared" ref="I20:I21" si="7">I24</f>
        <v>100</v>
      </c>
      <c r="J20" s="9">
        <f>J13</f>
        <v>21881.300999999999</v>
      </c>
      <c r="K20" s="6">
        <f>K13</f>
        <v>21248.846000000001</v>
      </c>
      <c r="L20" s="16">
        <f>K20*100/J20</f>
        <v>97.109609707393545</v>
      </c>
      <c r="M20" s="7">
        <f>M13</f>
        <v>21646.419000000002</v>
      </c>
      <c r="N20" s="6">
        <f>N13</f>
        <v>15670.416999999999</v>
      </c>
      <c r="O20" s="12">
        <f>O13</f>
        <v>72.392653029584238</v>
      </c>
      <c r="P20" s="63" t="s">
        <v>98</v>
      </c>
      <c r="Q20" s="6"/>
    </row>
    <row r="21" spans="1:17" ht="23.25" x14ac:dyDescent="0.25">
      <c r="A21" s="60"/>
      <c r="B21" s="62"/>
      <c r="C21" s="5" t="s">
        <v>17</v>
      </c>
      <c r="D21" s="7">
        <f t="shared" ref="D21" si="8">G21+M21+J21</f>
        <v>0</v>
      </c>
      <c r="E21" s="7">
        <f t="shared" ref="E21:E23" si="9">H21+N21+K21</f>
        <v>0</v>
      </c>
      <c r="F21" s="7"/>
      <c r="G21" s="6"/>
      <c r="H21" s="6"/>
      <c r="I21" s="6">
        <f t="shared" si="7"/>
        <v>0</v>
      </c>
      <c r="J21" s="6">
        <f>0</f>
        <v>0</v>
      </c>
      <c r="K21" s="6"/>
      <c r="L21" s="16"/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7">
        <f>G22+M22+J22</f>
        <v>13185.06</v>
      </c>
      <c r="E22" s="7">
        <f t="shared" si="9"/>
        <v>11341.787</v>
      </c>
      <c r="F22" s="7"/>
      <c r="G22" s="6">
        <v>10574</v>
      </c>
      <c r="H22" s="6">
        <v>10575</v>
      </c>
      <c r="I22" s="6">
        <v>100</v>
      </c>
      <c r="J22" s="6">
        <f t="shared" ref="J22:K24" si="10">J15</f>
        <v>427.70400000000001</v>
      </c>
      <c r="K22" s="6">
        <f t="shared" si="10"/>
        <v>427.70400000000001</v>
      </c>
      <c r="L22" s="16">
        <f t="shared" ref="L22:L24" si="11">K22*100/J22</f>
        <v>100</v>
      </c>
      <c r="M22" s="7">
        <f t="shared" ref="M22:O24" si="12">M15</f>
        <v>2183.3560000000002</v>
      </c>
      <c r="N22" s="6">
        <f t="shared" si="12"/>
        <v>339.08300000000003</v>
      </c>
      <c r="O22" s="16">
        <f t="shared" si="12"/>
        <v>15.530357852773436</v>
      </c>
      <c r="P22" s="64"/>
      <c r="Q22" s="6"/>
    </row>
    <row r="23" spans="1:17" ht="23.25" x14ac:dyDescent="0.25">
      <c r="A23" s="60"/>
      <c r="B23" s="62"/>
      <c r="C23" s="5" t="s">
        <v>22</v>
      </c>
      <c r="D23" s="7">
        <f t="shared" ref="D23" si="13">G23+M23+J23</f>
        <v>51407.118999999999</v>
      </c>
      <c r="E23" s="7">
        <f t="shared" si="9"/>
        <v>48529.164000000004</v>
      </c>
      <c r="F23" s="7"/>
      <c r="G23" s="6">
        <f>2080.853+11444.558</f>
        <v>13525.411</v>
      </c>
      <c r="H23" s="6">
        <f>2080.853+11444.558</f>
        <v>13525.411</v>
      </c>
      <c r="I23" s="6">
        <f t="shared" ref="I23" si="14">I27</f>
        <v>0</v>
      </c>
      <c r="J23" s="10">
        <f t="shared" si="10"/>
        <v>20315.902999999998</v>
      </c>
      <c r="K23" s="6">
        <f t="shared" si="10"/>
        <v>19783.448</v>
      </c>
      <c r="L23" s="16">
        <f t="shared" si="11"/>
        <v>97.379122158636036</v>
      </c>
      <c r="M23" s="7">
        <f t="shared" si="12"/>
        <v>17565.805</v>
      </c>
      <c r="N23" s="6">
        <f t="shared" si="12"/>
        <v>15220.305</v>
      </c>
      <c r="O23" s="16">
        <f t="shared" si="12"/>
        <v>86.647352626310038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7914.1780000000017</v>
      </c>
      <c r="E24" s="6">
        <f>H24+K24+N24</f>
        <v>3844.5929999999985</v>
      </c>
      <c r="F24" s="7">
        <f>E24*100/D24</f>
        <v>48.578551051037742</v>
      </c>
      <c r="G24" s="6">
        <f>985.46+1710.41</f>
        <v>2695.87</v>
      </c>
      <c r="H24" s="6">
        <f>985.46+1710.41</f>
        <v>2695.87</v>
      </c>
      <c r="I24" s="6">
        <v>100</v>
      </c>
      <c r="J24" s="6">
        <f t="shared" si="10"/>
        <v>1137.694</v>
      </c>
      <c r="K24" s="6">
        <f t="shared" si="10"/>
        <v>1037.694</v>
      </c>
      <c r="L24" s="16">
        <f t="shared" si="11"/>
        <v>91.210290288952919</v>
      </c>
      <c r="M24" s="7">
        <f t="shared" si="12"/>
        <v>4080.6140000000014</v>
      </c>
      <c r="N24" s="6">
        <f t="shared" si="12"/>
        <v>111.02899999999863</v>
      </c>
      <c r="O24" s="16">
        <f t="shared" si="12"/>
        <v>2.7208895524055596</v>
      </c>
      <c r="P24" s="64"/>
      <c r="Q24" s="6"/>
    </row>
    <row r="25" spans="1:17" ht="79.5" x14ac:dyDescent="0.25">
      <c r="A25" s="61"/>
      <c r="B25" s="4" t="s">
        <v>20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>
        <v>0</v>
      </c>
      <c r="N25" s="6">
        <v>0</v>
      </c>
      <c r="O25" s="6">
        <v>0</v>
      </c>
      <c r="P25" s="65"/>
      <c r="Q25" s="6"/>
    </row>
    <row r="26" spans="1:17" x14ac:dyDescent="0.25">
      <c r="A26" s="36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7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topLeftCell="A13" zoomScale="90" zoomScaleNormal="90" workbookViewId="0">
      <selection activeCell="T31" sqref="T31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11.140625" customWidth="1"/>
    <col min="11" max="11" width="8.85546875" customWidth="1"/>
    <col min="12" max="12" width="7.5703125" customWidth="1"/>
    <col min="13" max="13" width="10" customWidth="1"/>
    <col min="14" max="14" width="9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80" t="s">
        <v>104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7" ht="3.75" customHeight="1" x14ac:dyDescent="0.25"/>
    <row r="4" spans="1:17" ht="10.5" customHeight="1" x14ac:dyDescent="0.25">
      <c r="A4" s="46" t="s">
        <v>99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81" t="s">
        <v>100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28.5" customHeight="1" x14ac:dyDescent="0.25">
      <c r="A12" s="69" t="s">
        <v>101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G13+M13+J13</f>
        <v>62202.616000000002</v>
      </c>
      <c r="E13" s="7">
        <f>H13+N13+K13</f>
        <v>48739.673999999999</v>
      </c>
      <c r="F13" s="7">
        <f>E13*100/D13</f>
        <v>78.356309001537824</v>
      </c>
      <c r="G13" s="7">
        <f>G17+G16+G15+G14</f>
        <v>21332.370999999999</v>
      </c>
      <c r="H13" s="7">
        <f>H17+H16+H15+H14</f>
        <v>21332.370999999999</v>
      </c>
      <c r="I13" s="6">
        <f t="shared" ref="I13:I14" si="0">I17</f>
        <v>100</v>
      </c>
      <c r="J13" s="7">
        <f>J14+J15+J16+J17</f>
        <v>21761.945</v>
      </c>
      <c r="K13" s="7">
        <f>K15+K16+K17</f>
        <v>21761.945</v>
      </c>
      <c r="L13" s="6">
        <f>K13*100/J13</f>
        <v>100</v>
      </c>
      <c r="M13" s="7">
        <v>19108.3</v>
      </c>
      <c r="N13" s="7">
        <v>5645.3580000000002</v>
      </c>
      <c r="O13" s="16">
        <f>N13*100/M13</f>
        <v>29.544009671190011</v>
      </c>
      <c r="P13" s="63" t="s">
        <v>102</v>
      </c>
      <c r="Q13" s="6"/>
    </row>
    <row r="14" spans="1:17" ht="23.25" x14ac:dyDescent="0.25">
      <c r="A14" s="60"/>
      <c r="B14" s="62"/>
      <c r="C14" s="5" t="s">
        <v>17</v>
      </c>
      <c r="D14" s="7">
        <f t="shared" ref="D14:E16" si="1">G14+M14+J14</f>
        <v>0</v>
      </c>
      <c r="E14" s="7">
        <f t="shared" si="1"/>
        <v>0</v>
      </c>
      <c r="F14" s="7" t="e">
        <f t="shared" ref="F14:F17" si="2">E14*100/D14</f>
        <v>#DIV/0!</v>
      </c>
      <c r="G14" s="6"/>
      <c r="H14" s="6"/>
      <c r="I14" s="6">
        <f t="shared" si="0"/>
        <v>0</v>
      </c>
      <c r="J14" s="6"/>
      <c r="K14" s="6"/>
      <c r="L14" s="6" t="e">
        <f t="shared" ref="L14" si="3">K14*100/J14</f>
        <v>#DIV/0!</v>
      </c>
      <c r="M14" s="7">
        <v>0</v>
      </c>
      <c r="N14" s="6">
        <v>0</v>
      </c>
      <c r="O14" s="1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7">
        <f>G15+M15+J15</f>
        <v>26526.349000000002</v>
      </c>
      <c r="E15" s="7">
        <f t="shared" si="1"/>
        <v>19525.034</v>
      </c>
      <c r="F15" s="7">
        <f t="shared" si="2"/>
        <v>73.606186814476416</v>
      </c>
      <c r="G15" s="6">
        <v>8364.15</v>
      </c>
      <c r="H15" s="6">
        <v>8364.15</v>
      </c>
      <c r="I15" s="6">
        <v>100</v>
      </c>
      <c r="J15" s="6">
        <v>8269.9</v>
      </c>
      <c r="K15" s="6">
        <v>8269.9</v>
      </c>
      <c r="L15" s="6">
        <f>K15*100/J15</f>
        <v>100</v>
      </c>
      <c r="M15" s="7">
        <f>207.259+9685.04</f>
        <v>9892.2990000000009</v>
      </c>
      <c r="N15" s="6">
        <v>2890.9839999999999</v>
      </c>
      <c r="O15" s="16">
        <f>N15*100/M15</f>
        <v>29.224591775885457</v>
      </c>
      <c r="P15" s="64"/>
      <c r="Q15" s="6"/>
    </row>
    <row r="16" spans="1:17" ht="23.25" x14ac:dyDescent="0.25">
      <c r="A16" s="60"/>
      <c r="B16" s="62"/>
      <c r="C16" s="5" t="s">
        <v>22</v>
      </c>
      <c r="D16" s="7">
        <f t="shared" si="1"/>
        <v>17998.710999999999</v>
      </c>
      <c r="E16" s="7">
        <f t="shared" si="1"/>
        <v>15444.037</v>
      </c>
      <c r="F16" s="7">
        <f t="shared" si="2"/>
        <v>85.806350243636899</v>
      </c>
      <c r="G16" s="6">
        <v>6446.2259999999997</v>
      </c>
      <c r="H16" s="6">
        <v>6446.2259999999997</v>
      </c>
      <c r="I16" s="6">
        <f t="shared" ref="I16" si="4">I20</f>
        <v>100</v>
      </c>
      <c r="J16" s="10">
        <v>8257.1319999999996</v>
      </c>
      <c r="K16" s="6">
        <v>8257.1319999999996</v>
      </c>
      <c r="L16" s="6">
        <f>K16*100/J16</f>
        <v>100</v>
      </c>
      <c r="M16" s="7">
        <f>3295.353</f>
        <v>3295.3530000000001</v>
      </c>
      <c r="N16" s="6">
        <v>740.67899999999997</v>
      </c>
      <c r="O16" s="16">
        <f>N16*100/M16</f>
        <v>22.476469136993821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17677.555999999997</v>
      </c>
      <c r="E17" s="6">
        <f>H17+K17+N17</f>
        <v>13770.602999999999</v>
      </c>
      <c r="F17" s="7">
        <f t="shared" si="2"/>
        <v>77.898794380852195</v>
      </c>
      <c r="G17" s="6">
        <v>6521.9949999999999</v>
      </c>
      <c r="H17" s="6">
        <v>6521.9949999999999</v>
      </c>
      <c r="I17" s="6">
        <v>100</v>
      </c>
      <c r="J17" s="6">
        <v>5234.9129999999996</v>
      </c>
      <c r="K17" s="6">
        <v>5234.9129999999996</v>
      </c>
      <c r="L17" s="6">
        <f>K17*100/J17</f>
        <v>100</v>
      </c>
      <c r="M17" s="7">
        <f>M13-M15-M16</f>
        <v>5920.6479999999983</v>
      </c>
      <c r="N17" s="7">
        <f>N13-N15-N16</f>
        <v>2013.6950000000002</v>
      </c>
      <c r="O17" s="16">
        <f>N17*100/M17</f>
        <v>34.011395374290124</v>
      </c>
      <c r="P17" s="64"/>
      <c r="Q17" s="6"/>
    </row>
    <row r="18" spans="1:17" ht="54.75" customHeight="1" x14ac:dyDescent="0.25">
      <c r="A18" s="61"/>
      <c r="B18" s="4" t="s">
        <v>20</v>
      </c>
      <c r="C18" s="35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/>
      <c r="L18" s="8"/>
      <c r="M18" s="7"/>
      <c r="N18" s="6">
        <v>0</v>
      </c>
      <c r="O18" s="6">
        <v>0</v>
      </c>
      <c r="P18" s="65"/>
      <c r="Q18" s="6"/>
    </row>
    <row r="19" spans="1:17" ht="31.5" customHeight="1" x14ac:dyDescent="0.25">
      <c r="A19" s="75" t="s">
        <v>103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G20+M20+J20</f>
        <v>62202.616000000002</v>
      </c>
      <c r="E20" s="7">
        <f>H20+N20+K20</f>
        <v>48739.673999999999</v>
      </c>
      <c r="F20" s="7">
        <f>E20*100/D20</f>
        <v>78.356309001537824</v>
      </c>
      <c r="G20" s="7">
        <f>G24+G23+G22+G21</f>
        <v>21332.370999999999</v>
      </c>
      <c r="H20" s="7">
        <f>H24+H23+H22+H21</f>
        <v>21332.370999999999</v>
      </c>
      <c r="I20" s="6">
        <f t="shared" ref="I20" si="5">I24</f>
        <v>100</v>
      </c>
      <c r="J20" s="16">
        <f>J13</f>
        <v>21761.945</v>
      </c>
      <c r="K20" s="6">
        <f>K13</f>
        <v>21761.945</v>
      </c>
      <c r="L20" s="6">
        <f>K20*100/J20</f>
        <v>100</v>
      </c>
      <c r="M20" s="7">
        <f>M13</f>
        <v>19108.3</v>
      </c>
      <c r="N20" s="7">
        <f>N13</f>
        <v>5645.3580000000002</v>
      </c>
      <c r="O20" s="16">
        <f>O13</f>
        <v>29.544009671190011</v>
      </c>
      <c r="P20" s="63" t="s">
        <v>102</v>
      </c>
      <c r="Q20" s="6"/>
    </row>
    <row r="21" spans="1:17" ht="23.25" x14ac:dyDescent="0.25">
      <c r="A21" s="60"/>
      <c r="B21" s="62"/>
      <c r="C21" s="5" t="s">
        <v>17</v>
      </c>
      <c r="D21" s="7">
        <f t="shared" ref="D21" si="6">G21+M21+J21</f>
        <v>0</v>
      </c>
      <c r="E21" s="7">
        <f t="shared" ref="E21:E23" si="7">H21+N21+K21</f>
        <v>0</v>
      </c>
      <c r="F21" s="7" t="e">
        <f t="shared" ref="F21:F24" si="8">E21*100/D21</f>
        <v>#DIV/0!</v>
      </c>
      <c r="G21" s="6"/>
      <c r="H21" s="6"/>
      <c r="I21" s="6">
        <f t="shared" ref="I21" si="9">I25</f>
        <v>0</v>
      </c>
      <c r="J21" s="6"/>
      <c r="K21" s="6"/>
      <c r="L21" s="6" t="e">
        <f t="shared" ref="L21:L24" si="10">K21*100/J21</f>
        <v>#DIV/0!</v>
      </c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7">
        <f>G22+M22+J22</f>
        <v>26526.349000000002</v>
      </c>
      <c r="E22" s="7">
        <f t="shared" si="7"/>
        <v>19525.034</v>
      </c>
      <c r="F22" s="7">
        <f t="shared" si="8"/>
        <v>73.606186814476416</v>
      </c>
      <c r="G22" s="6">
        <v>8364.15</v>
      </c>
      <c r="H22" s="6">
        <v>8364.15</v>
      </c>
      <c r="I22" s="6">
        <v>100</v>
      </c>
      <c r="J22" s="6">
        <f t="shared" ref="J22:K24" si="11">J15</f>
        <v>8269.9</v>
      </c>
      <c r="K22" s="6">
        <f t="shared" si="11"/>
        <v>8269.9</v>
      </c>
      <c r="L22" s="6">
        <f>K22*100/J22</f>
        <v>100</v>
      </c>
      <c r="M22" s="7">
        <f t="shared" ref="M22:O24" si="12">M15</f>
        <v>9892.2990000000009</v>
      </c>
      <c r="N22" s="6">
        <f t="shared" si="12"/>
        <v>2890.9839999999999</v>
      </c>
      <c r="O22" s="16">
        <f t="shared" si="12"/>
        <v>29.224591775885457</v>
      </c>
      <c r="P22" s="64"/>
      <c r="Q22" s="6"/>
    </row>
    <row r="23" spans="1:17" ht="23.25" x14ac:dyDescent="0.25">
      <c r="A23" s="60"/>
      <c r="B23" s="62"/>
      <c r="C23" s="5" t="s">
        <v>22</v>
      </c>
      <c r="D23" s="7">
        <f t="shared" ref="D23" si="13">G23+M23+J23</f>
        <v>17998.710999999999</v>
      </c>
      <c r="E23" s="7">
        <f t="shared" si="7"/>
        <v>15444.037</v>
      </c>
      <c r="F23" s="7">
        <f t="shared" si="8"/>
        <v>85.806350243636899</v>
      </c>
      <c r="G23" s="6">
        <v>6446.2259999999997</v>
      </c>
      <c r="H23" s="6">
        <v>6446.2259999999997</v>
      </c>
      <c r="I23" s="6">
        <f t="shared" ref="I23" si="14">I27</f>
        <v>0</v>
      </c>
      <c r="J23" s="10">
        <f t="shared" si="11"/>
        <v>8257.1319999999996</v>
      </c>
      <c r="K23" s="6">
        <f t="shared" si="11"/>
        <v>8257.1319999999996</v>
      </c>
      <c r="L23" s="6">
        <f t="shared" si="10"/>
        <v>100</v>
      </c>
      <c r="M23" s="7">
        <f t="shared" si="12"/>
        <v>3295.3530000000001</v>
      </c>
      <c r="N23" s="6">
        <f t="shared" si="12"/>
        <v>740.67899999999997</v>
      </c>
      <c r="O23" s="16">
        <f t="shared" si="12"/>
        <v>22.476469136993821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17677.555999999997</v>
      </c>
      <c r="E24" s="6">
        <f>H24+K24+N24</f>
        <v>13770.602999999999</v>
      </c>
      <c r="F24" s="7">
        <f t="shared" si="8"/>
        <v>77.898794380852195</v>
      </c>
      <c r="G24" s="6">
        <v>6521.9949999999999</v>
      </c>
      <c r="H24" s="6">
        <v>6521.9949999999999</v>
      </c>
      <c r="I24" s="6">
        <v>100</v>
      </c>
      <c r="J24" s="6">
        <f t="shared" si="11"/>
        <v>5234.9129999999996</v>
      </c>
      <c r="K24" s="6">
        <f t="shared" si="11"/>
        <v>5234.9129999999996</v>
      </c>
      <c r="L24" s="6">
        <f t="shared" si="10"/>
        <v>100</v>
      </c>
      <c r="M24" s="7">
        <f t="shared" si="12"/>
        <v>5920.6479999999983</v>
      </c>
      <c r="N24" s="7">
        <f t="shared" si="12"/>
        <v>2013.6950000000002</v>
      </c>
      <c r="O24" s="16">
        <f t="shared" si="12"/>
        <v>34.011395374290124</v>
      </c>
      <c r="P24" s="64"/>
      <c r="Q24" s="6"/>
    </row>
    <row r="25" spans="1:17" ht="79.5" x14ac:dyDescent="0.25">
      <c r="A25" s="61"/>
      <c r="B25" s="4" t="s">
        <v>20</v>
      </c>
      <c r="C25" s="38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/>
      <c r="L25" s="8"/>
      <c r="M25" s="7">
        <v>0</v>
      </c>
      <c r="N25" s="6">
        <v>0</v>
      </c>
      <c r="O25" s="6">
        <v>0</v>
      </c>
      <c r="P25" s="65"/>
      <c r="Q25" s="6"/>
    </row>
    <row r="26" spans="1:17" x14ac:dyDescent="0.25">
      <c r="A26" s="36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7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5"/>
  <sheetViews>
    <sheetView topLeftCell="A14" zoomScale="90" zoomScaleNormal="90" workbookViewId="0">
      <selection activeCell="M23" sqref="M23"/>
    </sheetView>
  </sheetViews>
  <sheetFormatPr defaultRowHeight="15" x14ac:dyDescent="0.25"/>
  <cols>
    <col min="1" max="1" width="4.42578125" customWidth="1"/>
    <col min="2" max="2" width="10.28515625" customWidth="1"/>
    <col min="4" max="4" width="9.85546875" customWidth="1"/>
    <col min="5" max="5" width="7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t="s">
        <v>29</v>
      </c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33" customHeight="1" x14ac:dyDescent="0.25">
      <c r="A12" s="69" t="s">
        <v>30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G13+J13+M13</f>
        <v>15209.111000000001</v>
      </c>
      <c r="E13" s="7">
        <f>H13+K13+N13</f>
        <v>9680.9290000000001</v>
      </c>
      <c r="F13" s="6"/>
      <c r="G13" s="6">
        <v>165</v>
      </c>
      <c r="H13" s="9">
        <v>165</v>
      </c>
      <c r="I13" s="6">
        <v>100</v>
      </c>
      <c r="J13" s="7">
        <v>7336.46</v>
      </c>
      <c r="K13" s="6">
        <v>7295.6319999999996</v>
      </c>
      <c r="L13" s="16">
        <f>K13*100/J13</f>
        <v>99.443491820305695</v>
      </c>
      <c r="M13" s="7">
        <v>7707.6509999999998</v>
      </c>
      <c r="N13" s="6">
        <v>2220.297</v>
      </c>
      <c r="O13" s="16">
        <f>N13*100/M13</f>
        <v>28.806402884614265</v>
      </c>
      <c r="P13" s="63" t="s">
        <v>32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16"/>
      <c r="M14" s="7"/>
      <c r="N14" s="6"/>
      <c r="O14" s="6"/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6"/>
      <c r="G15" s="6"/>
      <c r="H15" s="6"/>
      <c r="I15" s="6"/>
      <c r="J15" s="6">
        <v>174.08199999999999</v>
      </c>
      <c r="K15" s="6">
        <v>174.08199999999999</v>
      </c>
      <c r="L15" s="16">
        <f t="shared" ref="L15:L16" si="0">K15*100/J15</f>
        <v>100.00000000000001</v>
      </c>
      <c r="M15" s="7"/>
      <c r="N15" s="6"/>
      <c r="O15" s="6"/>
      <c r="P15" s="64"/>
      <c r="Q15" s="6"/>
    </row>
    <row r="16" spans="1:17" ht="23.25" x14ac:dyDescent="0.25">
      <c r="A16" s="60"/>
      <c r="B16" s="62"/>
      <c r="C16" s="5" t="s">
        <v>22</v>
      </c>
      <c r="D16" s="6">
        <f>G16+J17+M16</f>
        <v>8884.3590000000004</v>
      </c>
      <c r="E16" s="6">
        <f>H16+K16+N16</f>
        <v>1268.019</v>
      </c>
      <c r="F16" s="6"/>
      <c r="G16" s="6">
        <v>165</v>
      </c>
      <c r="H16" s="6">
        <v>165</v>
      </c>
      <c r="I16" s="6">
        <v>100</v>
      </c>
      <c r="J16" s="10">
        <v>1103.019</v>
      </c>
      <c r="K16" s="6">
        <v>1103.019</v>
      </c>
      <c r="L16" s="16">
        <f t="shared" si="0"/>
        <v>100</v>
      </c>
      <c r="M16" s="10">
        <v>2660</v>
      </c>
      <c r="N16" s="6">
        <v>0</v>
      </c>
      <c r="O16" s="16">
        <f>N16*100/M16</f>
        <v>0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16446.650000000001</v>
      </c>
      <c r="E17" s="6">
        <f>H17+K17+N17</f>
        <v>13578.470999999998</v>
      </c>
      <c r="F17" s="6"/>
      <c r="G17" s="6">
        <v>5339.64</v>
      </c>
      <c r="H17" s="6">
        <v>5339.64</v>
      </c>
      <c r="I17" s="6">
        <v>100</v>
      </c>
      <c r="J17" s="7">
        <f>J13-J15-J16</f>
        <v>6059.3589999999995</v>
      </c>
      <c r="K17" s="6">
        <f>K13-K15-K16</f>
        <v>6018.530999999999</v>
      </c>
      <c r="L17" s="16">
        <f>K17*100/J17</f>
        <v>99.326199355410353</v>
      </c>
      <c r="M17" s="7">
        <f>M13-M16</f>
        <v>5047.6509999999998</v>
      </c>
      <c r="N17" s="6">
        <v>2220.3000000000002</v>
      </c>
      <c r="O17" s="16">
        <f>N17*100/M17</f>
        <v>43.986797026973541</v>
      </c>
      <c r="P17" s="64"/>
      <c r="Q17" s="6"/>
    </row>
    <row r="18" spans="1:17" ht="74.25" customHeight="1" x14ac:dyDescent="0.25">
      <c r="A18" s="61"/>
      <c r="B18" s="4" t="s">
        <v>20</v>
      </c>
      <c r="C18" s="8" t="s">
        <v>27</v>
      </c>
      <c r="D18" s="8" t="s">
        <v>27</v>
      </c>
      <c r="E18" s="8" t="s">
        <v>27</v>
      </c>
      <c r="F18" s="8" t="s">
        <v>27</v>
      </c>
      <c r="G18" s="8" t="s">
        <v>27</v>
      </c>
      <c r="H18" s="8" t="s">
        <v>27</v>
      </c>
      <c r="I18" s="8" t="s">
        <v>27</v>
      </c>
      <c r="J18" s="8" t="s">
        <v>27</v>
      </c>
      <c r="K18" s="8" t="s">
        <v>27</v>
      </c>
      <c r="L18" s="8" t="s">
        <v>27</v>
      </c>
      <c r="M18" s="8" t="s">
        <v>27</v>
      </c>
      <c r="N18" s="8" t="s">
        <v>27</v>
      </c>
      <c r="O18" s="8" t="s">
        <v>27</v>
      </c>
      <c r="P18" s="65"/>
      <c r="Q18" s="6"/>
    </row>
    <row r="19" spans="1:17" ht="153.75" customHeight="1" x14ac:dyDescent="0.25">
      <c r="A19" s="70" t="s">
        <v>31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G20+J20+M20</f>
        <v>15209.111000000001</v>
      </c>
      <c r="E20" s="7">
        <f>H20+K20+N20</f>
        <v>9680.9290000000001</v>
      </c>
      <c r="F20" s="6"/>
      <c r="G20" s="6">
        <v>165</v>
      </c>
      <c r="H20" s="9">
        <v>165</v>
      </c>
      <c r="I20" s="6">
        <v>100</v>
      </c>
      <c r="J20" s="7">
        <f>J13</f>
        <v>7336.46</v>
      </c>
      <c r="K20" s="6">
        <f>K13</f>
        <v>7295.6319999999996</v>
      </c>
      <c r="L20" s="16">
        <f>L13</f>
        <v>99.443491820305695</v>
      </c>
      <c r="M20" s="7">
        <f>M13</f>
        <v>7707.6509999999998</v>
      </c>
      <c r="N20" s="6">
        <f>N13</f>
        <v>2220.297</v>
      </c>
      <c r="O20" s="6"/>
      <c r="P20" s="63" t="s">
        <v>32</v>
      </c>
      <c r="Q20" s="6"/>
    </row>
    <row r="21" spans="1:17" ht="23.25" x14ac:dyDescent="0.25">
      <c r="A21" s="60"/>
      <c r="B21" s="62"/>
      <c r="C21" s="5" t="s">
        <v>17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16"/>
      <c r="M21" s="7"/>
      <c r="N21" s="6"/>
      <c r="O21" s="6"/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6"/>
      <c r="G22" s="6"/>
      <c r="H22" s="6"/>
      <c r="I22" s="6"/>
      <c r="J22" s="6">
        <f t="shared" ref="J22:K24" si="1">J15</f>
        <v>174.08199999999999</v>
      </c>
      <c r="K22" s="6">
        <f t="shared" si="1"/>
        <v>174.08199999999999</v>
      </c>
      <c r="L22" s="16">
        <f t="shared" ref="L22:L24" si="2">L15</f>
        <v>100.00000000000001</v>
      </c>
      <c r="M22" s="7"/>
      <c r="N22" s="6"/>
      <c r="O22" s="6"/>
      <c r="P22" s="64"/>
      <c r="Q22" s="6"/>
    </row>
    <row r="23" spans="1:17" ht="23.25" x14ac:dyDescent="0.25">
      <c r="A23" s="60"/>
      <c r="B23" s="62"/>
      <c r="C23" s="5" t="s">
        <v>22</v>
      </c>
      <c r="D23" s="6">
        <f>G23+J24+M23</f>
        <v>8884.3590000000004</v>
      </c>
      <c r="E23" s="6">
        <f>H23+K23+N23</f>
        <v>1268.019</v>
      </c>
      <c r="F23" s="6"/>
      <c r="G23" s="6">
        <v>165</v>
      </c>
      <c r="H23" s="6">
        <v>165</v>
      </c>
      <c r="I23" s="6">
        <v>100</v>
      </c>
      <c r="J23" s="10">
        <f t="shared" si="1"/>
        <v>1103.019</v>
      </c>
      <c r="K23" s="6">
        <f t="shared" si="1"/>
        <v>1103.019</v>
      </c>
      <c r="L23" s="16">
        <f t="shared" si="2"/>
        <v>100</v>
      </c>
      <c r="M23" s="41">
        <f t="shared" ref="M23:O24" si="3">M16</f>
        <v>2660</v>
      </c>
      <c r="N23" s="6">
        <f t="shared" si="3"/>
        <v>0</v>
      </c>
      <c r="O23" s="16">
        <f t="shared" si="3"/>
        <v>0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16446.650000000001</v>
      </c>
      <c r="E24" s="6">
        <f>H24+K24+N24</f>
        <v>13578.470999999998</v>
      </c>
      <c r="F24" s="6"/>
      <c r="G24" s="6">
        <v>5339.64</v>
      </c>
      <c r="H24" s="6">
        <v>5339.64</v>
      </c>
      <c r="I24" s="6">
        <v>100</v>
      </c>
      <c r="J24" s="7">
        <f t="shared" si="1"/>
        <v>6059.3589999999995</v>
      </c>
      <c r="K24" s="6">
        <f t="shared" si="1"/>
        <v>6018.530999999999</v>
      </c>
      <c r="L24" s="16">
        <f t="shared" si="2"/>
        <v>99.326199355410353</v>
      </c>
      <c r="M24" s="7">
        <f t="shared" si="3"/>
        <v>5047.6509999999998</v>
      </c>
      <c r="N24" s="6">
        <f t="shared" si="3"/>
        <v>2220.3000000000002</v>
      </c>
      <c r="O24" s="16">
        <f t="shared" si="3"/>
        <v>43.986797026973541</v>
      </c>
      <c r="P24" s="64"/>
      <c r="Q24" s="6"/>
    </row>
    <row r="25" spans="1:17" ht="79.5" x14ac:dyDescent="0.25">
      <c r="A25" s="61"/>
      <c r="B25" s="4" t="s">
        <v>20</v>
      </c>
      <c r="C25" s="8" t="s">
        <v>27</v>
      </c>
      <c r="D25" s="8" t="s">
        <v>27</v>
      </c>
      <c r="E25" s="8" t="s">
        <v>27</v>
      </c>
      <c r="F25" s="8" t="s">
        <v>27</v>
      </c>
      <c r="G25" s="8" t="s">
        <v>27</v>
      </c>
      <c r="H25" s="8" t="s">
        <v>27</v>
      </c>
      <c r="I25" s="8" t="s">
        <v>27</v>
      </c>
      <c r="J25" s="8" t="s">
        <v>27</v>
      </c>
      <c r="K25" s="8" t="s">
        <v>27</v>
      </c>
      <c r="L25" s="8" t="s">
        <v>27</v>
      </c>
      <c r="M25" s="8" t="s">
        <v>27</v>
      </c>
      <c r="N25" s="8" t="s">
        <v>27</v>
      </c>
      <c r="O25" s="8" t="s">
        <v>27</v>
      </c>
      <c r="P25" s="65"/>
      <c r="Q25" s="6"/>
    </row>
  </sheetData>
  <mergeCells count="24"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P13:P18"/>
    <mergeCell ref="C2:O2"/>
    <mergeCell ref="A4:P4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9"/>
  <sheetViews>
    <sheetView zoomScale="90" zoomScaleNormal="90" workbookViewId="0">
      <selection activeCell="C2" sqref="C2:O2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7.28515625" customWidth="1"/>
    <col min="6" max="6" width="7.425781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33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34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33.75" customHeight="1" x14ac:dyDescent="0.25">
      <c r="A12" s="69" t="s">
        <v>35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G13+J13+M13</f>
        <v>22.5</v>
      </c>
      <c r="E13" s="7">
        <f>H13+K13+N13</f>
        <v>22.5</v>
      </c>
      <c r="F13" s="6"/>
      <c r="G13" s="6">
        <v>22.5</v>
      </c>
      <c r="H13" s="12">
        <v>22.5</v>
      </c>
      <c r="I13" s="6">
        <v>100</v>
      </c>
      <c r="J13" s="7">
        <v>0</v>
      </c>
      <c r="K13" s="6">
        <v>0</v>
      </c>
      <c r="L13" s="6">
        <v>0</v>
      </c>
      <c r="M13" s="7">
        <v>0</v>
      </c>
      <c r="N13" s="6">
        <v>0</v>
      </c>
      <c r="O13" s="6">
        <v>0</v>
      </c>
      <c r="P13" s="63" t="s">
        <v>38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64"/>
      <c r="Q15" s="6"/>
    </row>
    <row r="16" spans="1:17" ht="23.25" x14ac:dyDescent="0.25">
      <c r="A16" s="60"/>
      <c r="B16" s="62"/>
      <c r="C16" s="5" t="s">
        <v>22</v>
      </c>
      <c r="D16" s="6">
        <v>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J16" s="10">
        <v>0</v>
      </c>
      <c r="K16" s="6"/>
      <c r="L16" s="6"/>
      <c r="N16" s="6"/>
      <c r="O16" s="6"/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22.5</v>
      </c>
      <c r="E17" s="6">
        <f>H17+K17+N17</f>
        <v>22.5</v>
      </c>
      <c r="F17" s="6"/>
      <c r="G17" s="6">
        <v>22.5</v>
      </c>
      <c r="H17" s="6">
        <v>22.5</v>
      </c>
      <c r="I17" s="6">
        <v>100</v>
      </c>
      <c r="J17" s="6">
        <v>0</v>
      </c>
      <c r="K17" s="6"/>
      <c r="L17" s="6"/>
      <c r="M17" s="7">
        <v>0</v>
      </c>
      <c r="N17" s="6"/>
      <c r="O17" s="6"/>
      <c r="P17" s="64"/>
      <c r="Q17" s="6"/>
    </row>
    <row r="18" spans="1:17" ht="101.25" customHeight="1" x14ac:dyDescent="0.25">
      <c r="A18" s="61"/>
      <c r="B18" s="4" t="s">
        <v>20</v>
      </c>
      <c r="C18" s="11" t="s">
        <v>37</v>
      </c>
      <c r="D18" s="8">
        <f>G18+J18+M18</f>
        <v>16.11</v>
      </c>
      <c r="E18" s="8">
        <v>16.11</v>
      </c>
      <c r="F18" s="8">
        <v>100</v>
      </c>
      <c r="G18" s="8">
        <v>5.31</v>
      </c>
      <c r="H18" s="8">
        <v>5.31</v>
      </c>
      <c r="I18" s="8">
        <v>100</v>
      </c>
      <c r="J18" s="8">
        <v>5.39</v>
      </c>
      <c r="K18" s="8">
        <v>5.39</v>
      </c>
      <c r="L18" s="8">
        <v>100</v>
      </c>
      <c r="M18" s="8">
        <v>5.41</v>
      </c>
      <c r="N18" s="8">
        <v>5.41</v>
      </c>
      <c r="O18" s="8">
        <v>100</v>
      </c>
      <c r="P18" s="65"/>
      <c r="Q18" s="6"/>
    </row>
    <row r="19" spans="1:17" ht="33" customHeight="1" x14ac:dyDescent="0.25">
      <c r="A19" s="70" t="s">
        <v>36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G20+J20+M20</f>
        <v>5.5</v>
      </c>
      <c r="E20" s="7">
        <f>H20+K20+N20</f>
        <v>5.5</v>
      </c>
      <c r="F20" s="6"/>
      <c r="G20" s="6">
        <v>5.5</v>
      </c>
      <c r="H20" s="12">
        <v>5.5</v>
      </c>
      <c r="I20" s="6">
        <v>100</v>
      </c>
      <c r="J20" s="7">
        <v>0</v>
      </c>
      <c r="K20" s="6"/>
      <c r="L20" s="6"/>
      <c r="M20" s="7">
        <v>0</v>
      </c>
      <c r="N20" s="6"/>
      <c r="O20" s="6"/>
      <c r="P20" s="63" t="s">
        <v>40</v>
      </c>
      <c r="Q20" s="6"/>
    </row>
    <row r="21" spans="1:17" ht="23.25" x14ac:dyDescent="0.25">
      <c r="A21" s="60"/>
      <c r="B21" s="62"/>
      <c r="C21" s="5" t="s">
        <v>17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64"/>
      <c r="Q22" s="6"/>
    </row>
    <row r="23" spans="1:17" ht="23.25" x14ac:dyDescent="0.25">
      <c r="A23" s="60"/>
      <c r="B23" s="62"/>
      <c r="C23" s="5" t="s">
        <v>22</v>
      </c>
      <c r="D23" s="6">
        <f>G23+J24+M23</f>
        <v>0</v>
      </c>
      <c r="E23" s="6">
        <f>H23+K23+N23</f>
        <v>0</v>
      </c>
      <c r="F23" s="6"/>
      <c r="G23" s="6">
        <v>0</v>
      </c>
      <c r="H23" s="6">
        <v>0</v>
      </c>
      <c r="I23" s="6">
        <v>100</v>
      </c>
      <c r="J23" s="10">
        <v>0</v>
      </c>
      <c r="K23" s="6"/>
      <c r="L23" s="6"/>
      <c r="N23" s="6"/>
      <c r="O23" s="6"/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5.5</v>
      </c>
      <c r="E24" s="6">
        <f>H24+K24+N24</f>
        <v>5.5</v>
      </c>
      <c r="F24" s="6"/>
      <c r="G24" s="6">
        <v>5.5</v>
      </c>
      <c r="H24" s="6">
        <v>5.5</v>
      </c>
      <c r="I24" s="6">
        <v>100</v>
      </c>
      <c r="J24" s="6">
        <v>0</v>
      </c>
      <c r="K24" s="6"/>
      <c r="L24" s="6"/>
      <c r="M24" s="7">
        <v>0</v>
      </c>
      <c r="N24" s="6"/>
      <c r="O24" s="6"/>
      <c r="P24" s="64"/>
      <c r="Q24" s="6"/>
    </row>
    <row r="25" spans="1:17" ht="79.5" x14ac:dyDescent="0.25">
      <c r="A25" s="61"/>
      <c r="B25" s="4" t="s">
        <v>20</v>
      </c>
      <c r="C25" s="13" t="s">
        <v>39</v>
      </c>
      <c r="D25" s="8">
        <v>60</v>
      </c>
      <c r="E25" s="8">
        <v>60</v>
      </c>
      <c r="F25" s="8">
        <v>100</v>
      </c>
      <c r="G25" s="8">
        <v>60</v>
      </c>
      <c r="H25" s="8">
        <v>60</v>
      </c>
      <c r="I25" s="8">
        <v>100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65"/>
      <c r="Q25" s="6"/>
    </row>
    <row r="26" spans="1:17" x14ac:dyDescent="0.25">
      <c r="A26" s="70" t="s">
        <v>41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 ht="57" x14ac:dyDescent="0.25">
      <c r="A27" s="59" t="s">
        <v>19</v>
      </c>
      <c r="B27" s="62" t="s">
        <v>18</v>
      </c>
      <c r="C27" s="4" t="s">
        <v>16</v>
      </c>
      <c r="D27" s="7">
        <v>6</v>
      </c>
      <c r="E27" s="7">
        <v>6</v>
      </c>
      <c r="F27" s="6"/>
      <c r="G27" s="6">
        <v>6</v>
      </c>
      <c r="H27" s="12">
        <v>6</v>
      </c>
      <c r="I27" s="6">
        <v>100</v>
      </c>
      <c r="J27" s="7">
        <v>0</v>
      </c>
      <c r="K27" s="6"/>
      <c r="L27" s="6"/>
      <c r="M27" s="7">
        <v>0</v>
      </c>
      <c r="N27" s="6"/>
      <c r="O27" s="6"/>
      <c r="P27" s="63" t="s">
        <v>40</v>
      </c>
      <c r="Q27" s="6"/>
    </row>
    <row r="28" spans="1:17" ht="23.25" x14ac:dyDescent="0.25">
      <c r="A28" s="60"/>
      <c r="B28" s="62"/>
      <c r="C28" s="5" t="s">
        <v>17</v>
      </c>
      <c r="D28" s="7">
        <f>G28+J28+M28</f>
        <v>0</v>
      </c>
      <c r="E28" s="6">
        <f>H28+K28+N28</f>
        <v>0</v>
      </c>
      <c r="F28" s="6"/>
      <c r="G28" s="6"/>
      <c r="H28" s="6"/>
      <c r="I28" s="6"/>
      <c r="J28" s="6"/>
      <c r="K28" s="6"/>
      <c r="L28" s="6"/>
      <c r="M28" s="7"/>
      <c r="N28" s="6"/>
      <c r="O28" s="6"/>
      <c r="P28" s="64"/>
      <c r="Q28" s="6"/>
    </row>
    <row r="29" spans="1:17" ht="23.25" x14ac:dyDescent="0.25">
      <c r="A29" s="60"/>
      <c r="B29" s="62"/>
      <c r="C29" s="5" t="s">
        <v>21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64"/>
      <c r="Q29" s="6"/>
    </row>
    <row r="30" spans="1:17" ht="23.25" x14ac:dyDescent="0.25">
      <c r="A30" s="60"/>
      <c r="B30" s="62"/>
      <c r="C30" s="5" t="s">
        <v>22</v>
      </c>
      <c r="D30" s="6">
        <f>G30+J31+M30</f>
        <v>0</v>
      </c>
      <c r="E30" s="6">
        <f>H30+K30+N30</f>
        <v>0</v>
      </c>
      <c r="F30" s="6"/>
      <c r="G30" s="6">
        <v>0</v>
      </c>
      <c r="H30" s="6">
        <v>0</v>
      </c>
      <c r="I30" s="6">
        <v>100</v>
      </c>
      <c r="J30" s="10">
        <v>0</v>
      </c>
      <c r="K30" s="6"/>
      <c r="L30" s="6"/>
      <c r="N30" s="6"/>
      <c r="O30" s="6"/>
      <c r="P30" s="64"/>
      <c r="Q30" s="6"/>
    </row>
    <row r="31" spans="1:17" ht="23.25" x14ac:dyDescent="0.25">
      <c r="A31" s="60"/>
      <c r="B31" s="62"/>
      <c r="C31" s="5" t="s">
        <v>23</v>
      </c>
      <c r="D31" s="7">
        <f>G31+J31+M31</f>
        <v>6</v>
      </c>
      <c r="E31" s="6">
        <v>6</v>
      </c>
      <c r="F31" s="6"/>
      <c r="G31" s="6">
        <v>6</v>
      </c>
      <c r="H31" s="6">
        <v>6</v>
      </c>
      <c r="I31" s="6">
        <v>100</v>
      </c>
      <c r="J31" s="6">
        <v>0</v>
      </c>
      <c r="K31" s="6"/>
      <c r="L31" s="6"/>
      <c r="M31" s="7">
        <v>0</v>
      </c>
      <c r="N31" s="6"/>
      <c r="O31" s="6"/>
      <c r="P31" s="64"/>
      <c r="Q31" s="6"/>
    </row>
    <row r="32" spans="1:17" ht="79.5" x14ac:dyDescent="0.25">
      <c r="A32" s="61"/>
      <c r="B32" s="4" t="s">
        <v>20</v>
      </c>
      <c r="C32" s="13" t="s">
        <v>39</v>
      </c>
      <c r="D32" s="8">
        <v>150</v>
      </c>
      <c r="E32" s="8">
        <v>150</v>
      </c>
      <c r="F32" s="8">
        <v>100</v>
      </c>
      <c r="G32" s="8">
        <v>150</v>
      </c>
      <c r="H32" s="8">
        <v>150</v>
      </c>
      <c r="I32" s="8">
        <v>100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65"/>
      <c r="Q32" s="6"/>
    </row>
    <row r="33" spans="1:17" x14ac:dyDescent="0.25">
      <c r="A33" s="70" t="s">
        <v>42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 ht="57" x14ac:dyDescent="0.25">
      <c r="A34" s="59" t="s">
        <v>19</v>
      </c>
      <c r="B34" s="62" t="s">
        <v>18</v>
      </c>
      <c r="C34" s="4" t="s">
        <v>16</v>
      </c>
      <c r="D34" s="7">
        <v>11</v>
      </c>
      <c r="E34" s="7">
        <v>11</v>
      </c>
      <c r="F34" s="6"/>
      <c r="G34" s="6">
        <v>11</v>
      </c>
      <c r="H34" s="12">
        <v>11</v>
      </c>
      <c r="I34" s="6">
        <v>100</v>
      </c>
      <c r="J34" s="7">
        <v>0</v>
      </c>
      <c r="K34" s="6"/>
      <c r="L34" s="6"/>
      <c r="M34" s="7">
        <v>0</v>
      </c>
      <c r="N34" s="6"/>
      <c r="O34" s="6"/>
      <c r="P34" s="63" t="s">
        <v>44</v>
      </c>
      <c r="Q34" s="6"/>
    </row>
    <row r="35" spans="1:17" ht="23.25" x14ac:dyDescent="0.25">
      <c r="A35" s="60"/>
      <c r="B35" s="62"/>
      <c r="C35" s="5" t="s">
        <v>17</v>
      </c>
      <c r="D35" s="7">
        <f>G35+J35+M35</f>
        <v>0</v>
      </c>
      <c r="E35" s="6">
        <f>H35+K35+N35</f>
        <v>0</v>
      </c>
      <c r="F35" s="6"/>
      <c r="G35" s="6"/>
      <c r="H35" s="6"/>
      <c r="I35" s="6"/>
      <c r="J35" s="6"/>
      <c r="K35" s="6"/>
      <c r="L35" s="6"/>
      <c r="M35" s="7"/>
      <c r="N35" s="6"/>
      <c r="O35" s="6"/>
      <c r="P35" s="64"/>
      <c r="Q35" s="6"/>
    </row>
    <row r="36" spans="1:17" ht="23.25" x14ac:dyDescent="0.25">
      <c r="A36" s="60"/>
      <c r="B36" s="62"/>
      <c r="C36" s="5" t="s">
        <v>21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64"/>
      <c r="Q36" s="6"/>
    </row>
    <row r="37" spans="1:17" ht="23.25" x14ac:dyDescent="0.25">
      <c r="A37" s="60"/>
      <c r="B37" s="62"/>
      <c r="C37" s="5" t="s">
        <v>22</v>
      </c>
      <c r="D37" s="6">
        <f>G37+J38+M37</f>
        <v>0</v>
      </c>
      <c r="E37" s="6">
        <f>H37+K37+N37</f>
        <v>0</v>
      </c>
      <c r="F37" s="6"/>
      <c r="G37" s="6">
        <v>0</v>
      </c>
      <c r="H37" s="6">
        <v>0</v>
      </c>
      <c r="I37" s="6">
        <v>100</v>
      </c>
      <c r="J37" s="10">
        <v>0</v>
      </c>
      <c r="K37" s="6"/>
      <c r="L37" s="6"/>
      <c r="N37" s="6"/>
      <c r="O37" s="6"/>
      <c r="P37" s="64"/>
      <c r="Q37" s="6"/>
    </row>
    <row r="38" spans="1:17" ht="23.25" x14ac:dyDescent="0.25">
      <c r="A38" s="60"/>
      <c r="B38" s="62"/>
      <c r="C38" s="5" t="s">
        <v>23</v>
      </c>
      <c r="D38" s="7">
        <f>G38+J38+M38</f>
        <v>11</v>
      </c>
      <c r="E38" s="6">
        <v>11</v>
      </c>
      <c r="F38" s="6"/>
      <c r="G38" s="6">
        <v>11</v>
      </c>
      <c r="H38" s="6">
        <v>11</v>
      </c>
      <c r="I38" s="6">
        <v>100</v>
      </c>
      <c r="J38" s="6">
        <v>0</v>
      </c>
      <c r="K38" s="6"/>
      <c r="L38" s="6"/>
      <c r="M38" s="7">
        <v>0</v>
      </c>
      <c r="N38" s="6"/>
      <c r="O38" s="6"/>
      <c r="P38" s="64"/>
      <c r="Q38" s="6"/>
    </row>
    <row r="39" spans="1:17" ht="147.75" customHeight="1" x14ac:dyDescent="0.25">
      <c r="A39" s="61"/>
      <c r="B39" s="4" t="s">
        <v>20</v>
      </c>
      <c r="C39" s="13" t="s">
        <v>43</v>
      </c>
      <c r="D39" s="8">
        <v>140</v>
      </c>
      <c r="E39" s="8">
        <v>140</v>
      </c>
      <c r="F39" s="8">
        <v>100</v>
      </c>
      <c r="G39" s="8">
        <v>140</v>
      </c>
      <c r="H39" s="8">
        <v>140</v>
      </c>
      <c r="I39" s="8">
        <v>100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65"/>
      <c r="Q39" s="6"/>
    </row>
  </sheetData>
  <mergeCells count="33">
    <mergeCell ref="D11:F11"/>
    <mergeCell ref="G11:I11"/>
    <mergeCell ref="J11:L11"/>
    <mergeCell ref="M11:O11"/>
    <mergeCell ref="C2:O2"/>
    <mergeCell ref="A4:P4"/>
    <mergeCell ref="A8:A10"/>
    <mergeCell ref="B8:B10"/>
    <mergeCell ref="C8:C10"/>
    <mergeCell ref="D8:O8"/>
    <mergeCell ref="P8:P10"/>
    <mergeCell ref="C6:O6"/>
    <mergeCell ref="Q8:Q10"/>
    <mergeCell ref="D9:F9"/>
    <mergeCell ref="G9:I9"/>
    <mergeCell ref="J9:L9"/>
    <mergeCell ref="M9:O9"/>
    <mergeCell ref="A34:A39"/>
    <mergeCell ref="B34:B38"/>
    <mergeCell ref="P34:P39"/>
    <mergeCell ref="A12:Q12"/>
    <mergeCell ref="A13:A18"/>
    <mergeCell ref="B13:B17"/>
    <mergeCell ref="P13:P18"/>
    <mergeCell ref="A19:Q19"/>
    <mergeCell ref="A20:A25"/>
    <mergeCell ref="B20:B24"/>
    <mergeCell ref="P20:P25"/>
    <mergeCell ref="A26:Q26"/>
    <mergeCell ref="A27:A32"/>
    <mergeCell ref="B27:B31"/>
    <mergeCell ref="P27:P32"/>
    <mergeCell ref="A33:Q33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3"/>
  <sheetViews>
    <sheetView topLeftCell="A7" zoomScale="90" zoomScaleNormal="90" workbookViewId="0">
      <selection activeCell="R20" sqref="R20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7.28515625" customWidth="1"/>
    <col min="6" max="6" width="8.28515625" customWidth="1"/>
    <col min="7" max="7" width="8" customWidth="1"/>
    <col min="8" max="8" width="7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45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46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33.75" customHeight="1" x14ac:dyDescent="0.25">
      <c r="A12" s="69" t="s">
        <v>47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G13+J13+M13</f>
        <v>181</v>
      </c>
      <c r="E13" s="7">
        <f>H13+K13+N13</f>
        <v>181</v>
      </c>
      <c r="F13" s="6"/>
      <c r="G13" s="6">
        <v>0</v>
      </c>
      <c r="H13" s="12">
        <v>0</v>
      </c>
      <c r="I13" s="6">
        <v>100</v>
      </c>
      <c r="J13" s="7">
        <v>50</v>
      </c>
      <c r="K13" s="6">
        <v>50</v>
      </c>
      <c r="L13" s="6">
        <v>100</v>
      </c>
      <c r="M13" s="7">
        <v>131</v>
      </c>
      <c r="N13" s="6">
        <v>131</v>
      </c>
      <c r="O13" s="6">
        <v>100</v>
      </c>
      <c r="P13" s="63" t="s">
        <v>49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0</v>
      </c>
      <c r="E14" s="6">
        <f>H14+K14+N14</f>
        <v>0</v>
      </c>
      <c r="F14" s="6"/>
      <c r="G14" s="6"/>
      <c r="H14" s="6"/>
      <c r="I14" s="6"/>
      <c r="J14" s="6"/>
      <c r="K14" s="6"/>
      <c r="L14" s="6"/>
      <c r="M14" s="7"/>
      <c r="N14" s="6"/>
      <c r="O14" s="6"/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6"/>
      <c r="G15" s="6"/>
      <c r="H15" s="6"/>
      <c r="I15" s="6"/>
      <c r="J15" s="6"/>
      <c r="K15" s="6"/>
      <c r="L15" s="6"/>
      <c r="M15" s="7"/>
      <c r="N15" s="6"/>
      <c r="O15" s="6"/>
      <c r="P15" s="64"/>
      <c r="Q15" s="6"/>
    </row>
    <row r="16" spans="1:17" ht="23.25" x14ac:dyDescent="0.25">
      <c r="A16" s="60"/>
      <c r="B16" s="62"/>
      <c r="C16" s="5" t="s">
        <v>22</v>
      </c>
      <c r="D16" s="6">
        <v>0</v>
      </c>
      <c r="E16" s="6">
        <f>H16+K16+N16</f>
        <v>0</v>
      </c>
      <c r="F16" s="6"/>
      <c r="G16" s="6">
        <v>0</v>
      </c>
      <c r="H16" s="6">
        <v>0</v>
      </c>
      <c r="I16" s="6">
        <v>0</v>
      </c>
      <c r="J16" s="10">
        <v>0</v>
      </c>
      <c r="K16" s="6"/>
      <c r="L16" s="6"/>
      <c r="N16" s="6"/>
      <c r="O16" s="6"/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181</v>
      </c>
      <c r="E17" s="6">
        <v>0</v>
      </c>
      <c r="F17" s="6"/>
      <c r="G17" s="6">
        <v>0</v>
      </c>
      <c r="H17" s="6">
        <v>0</v>
      </c>
      <c r="I17" s="6">
        <v>100</v>
      </c>
      <c r="J17" s="6">
        <v>50</v>
      </c>
      <c r="K17" s="6">
        <v>50</v>
      </c>
      <c r="L17" s="6">
        <v>100</v>
      </c>
      <c r="M17" s="7">
        <f>M13</f>
        <v>131</v>
      </c>
      <c r="N17" s="6">
        <f>N13</f>
        <v>131</v>
      </c>
      <c r="O17" s="6">
        <f>O13</f>
        <v>100</v>
      </c>
      <c r="P17" s="64"/>
      <c r="Q17" s="6"/>
    </row>
    <row r="18" spans="1:17" ht="138" customHeight="1" x14ac:dyDescent="0.25">
      <c r="A18" s="61"/>
      <c r="B18" s="4" t="s">
        <v>20</v>
      </c>
      <c r="C18" s="11" t="s">
        <v>48</v>
      </c>
      <c r="D18" s="8">
        <f>G18+J18+M18</f>
        <v>52.5</v>
      </c>
      <c r="E18" s="8">
        <v>52.5</v>
      </c>
      <c r="F18" s="8">
        <v>100</v>
      </c>
      <c r="G18" s="8">
        <v>17.2</v>
      </c>
      <c r="H18" s="8">
        <v>17.2</v>
      </c>
      <c r="I18" s="8">
        <v>100</v>
      </c>
      <c r="J18" s="8">
        <v>17.5</v>
      </c>
      <c r="K18" s="8">
        <v>17.5</v>
      </c>
      <c r="L18" s="8">
        <v>100</v>
      </c>
      <c r="M18" s="8">
        <v>17.8</v>
      </c>
      <c r="N18" s="8">
        <v>17.8</v>
      </c>
      <c r="O18" s="8">
        <v>100</v>
      </c>
      <c r="P18" s="65"/>
      <c r="Q18" s="6"/>
    </row>
    <row r="19" spans="1:17" ht="33" customHeight="1" x14ac:dyDescent="0.25">
      <c r="A19" s="70" t="s">
        <v>51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G20+J20+M20</f>
        <v>0</v>
      </c>
      <c r="E20" s="7">
        <f>H20+K20+N20</f>
        <v>0</v>
      </c>
      <c r="F20" s="6"/>
      <c r="G20" s="6">
        <v>0</v>
      </c>
      <c r="H20" s="12">
        <v>0</v>
      </c>
      <c r="I20" s="6">
        <v>0</v>
      </c>
      <c r="J20" s="7">
        <v>0</v>
      </c>
      <c r="K20" s="6"/>
      <c r="L20" s="6"/>
      <c r="M20" s="7">
        <v>0</v>
      </c>
      <c r="N20" s="6"/>
      <c r="O20" s="6"/>
      <c r="P20" s="63" t="s">
        <v>50</v>
      </c>
      <c r="Q20" s="6"/>
    </row>
    <row r="21" spans="1:17" ht="23.25" x14ac:dyDescent="0.25">
      <c r="A21" s="60"/>
      <c r="B21" s="62"/>
      <c r="C21" s="5" t="s">
        <v>17</v>
      </c>
      <c r="D21" s="7">
        <f>G21+J21+M21</f>
        <v>0</v>
      </c>
      <c r="E21" s="6">
        <f>H21+K21+N21</f>
        <v>0</v>
      </c>
      <c r="F21" s="6"/>
      <c r="G21" s="6"/>
      <c r="H21" s="6"/>
      <c r="I21" s="6"/>
      <c r="J21" s="6"/>
      <c r="K21" s="6"/>
      <c r="L21" s="6"/>
      <c r="M21" s="7"/>
      <c r="N21" s="6"/>
      <c r="O21" s="6"/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6"/>
      <c r="G22" s="6"/>
      <c r="H22" s="6"/>
      <c r="I22" s="6"/>
      <c r="J22" s="6"/>
      <c r="K22" s="6"/>
      <c r="L22" s="6"/>
      <c r="M22" s="7"/>
      <c r="N22" s="6"/>
      <c r="O22" s="6"/>
      <c r="P22" s="64"/>
      <c r="Q22" s="6"/>
    </row>
    <row r="23" spans="1:17" ht="23.25" x14ac:dyDescent="0.25">
      <c r="A23" s="60"/>
      <c r="B23" s="62"/>
      <c r="C23" s="5" t="s">
        <v>22</v>
      </c>
      <c r="D23" s="6">
        <f>G23+J24+M23</f>
        <v>0</v>
      </c>
      <c r="E23" s="6">
        <f>H23+K23+N23</f>
        <v>0</v>
      </c>
      <c r="F23" s="6"/>
      <c r="G23" s="6">
        <v>0</v>
      </c>
      <c r="H23" s="6">
        <v>0</v>
      </c>
      <c r="I23" s="6">
        <v>0</v>
      </c>
      <c r="J23" s="10">
        <v>0</v>
      </c>
      <c r="K23" s="6"/>
      <c r="L23" s="6"/>
      <c r="N23" s="6"/>
      <c r="O23" s="6"/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0</v>
      </c>
      <c r="E24" s="6">
        <f>H24+K24+N24</f>
        <v>0</v>
      </c>
      <c r="F24" s="6"/>
      <c r="G24" s="6">
        <v>0</v>
      </c>
      <c r="H24" s="6">
        <v>0</v>
      </c>
      <c r="I24" s="6">
        <v>0</v>
      </c>
      <c r="J24" s="6">
        <v>0</v>
      </c>
      <c r="K24" s="6"/>
      <c r="L24" s="6"/>
      <c r="M24" s="7">
        <v>0</v>
      </c>
      <c r="N24" s="6"/>
      <c r="O24" s="6"/>
      <c r="P24" s="64"/>
      <c r="Q24" s="6"/>
    </row>
    <row r="25" spans="1:17" ht="79.5" x14ac:dyDescent="0.25">
      <c r="A25" s="61"/>
      <c r="B25" s="4" t="s">
        <v>20</v>
      </c>
      <c r="C25" s="13" t="s">
        <v>39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65"/>
      <c r="Q25" s="6"/>
    </row>
    <row r="26" spans="1:17" x14ac:dyDescent="0.25">
      <c r="A26" s="70" t="s">
        <v>52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</row>
    <row r="27" spans="1:17" ht="57" x14ac:dyDescent="0.25">
      <c r="A27" s="59" t="s">
        <v>19</v>
      </c>
      <c r="B27" s="62" t="s">
        <v>18</v>
      </c>
      <c r="C27" s="4" t="s">
        <v>16</v>
      </c>
      <c r="D27" s="7">
        <v>0</v>
      </c>
      <c r="E27" s="7">
        <v>0</v>
      </c>
      <c r="F27" s="6"/>
      <c r="G27" s="6">
        <v>0</v>
      </c>
      <c r="H27" s="12">
        <v>0</v>
      </c>
      <c r="I27" s="6">
        <v>0</v>
      </c>
      <c r="J27" s="7">
        <v>0</v>
      </c>
      <c r="K27" s="6"/>
      <c r="L27" s="6"/>
      <c r="M27" s="7">
        <v>0</v>
      </c>
      <c r="N27" s="6"/>
      <c r="O27" s="6"/>
      <c r="P27" s="63" t="s">
        <v>54</v>
      </c>
      <c r="Q27" s="6"/>
    </row>
    <row r="28" spans="1:17" ht="23.25" x14ac:dyDescent="0.25">
      <c r="A28" s="60"/>
      <c r="B28" s="62"/>
      <c r="C28" s="5" t="s">
        <v>17</v>
      </c>
      <c r="D28" s="7">
        <f>G28+J28+M28</f>
        <v>0</v>
      </c>
      <c r="E28" s="6">
        <f>H28+K28+N28</f>
        <v>0</v>
      </c>
      <c r="F28" s="6"/>
      <c r="G28" s="6"/>
      <c r="H28" s="6"/>
      <c r="I28" s="6"/>
      <c r="J28" s="6"/>
      <c r="K28" s="6"/>
      <c r="L28" s="6"/>
      <c r="M28" s="7"/>
      <c r="N28" s="6"/>
      <c r="O28" s="6"/>
      <c r="P28" s="64"/>
      <c r="Q28" s="6"/>
    </row>
    <row r="29" spans="1:17" ht="23.25" x14ac:dyDescent="0.25">
      <c r="A29" s="60"/>
      <c r="B29" s="62"/>
      <c r="C29" s="5" t="s">
        <v>21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6"/>
      <c r="O29" s="6"/>
      <c r="P29" s="64"/>
      <c r="Q29" s="6"/>
    </row>
    <row r="30" spans="1:17" ht="23.25" x14ac:dyDescent="0.25">
      <c r="A30" s="60"/>
      <c r="B30" s="62"/>
      <c r="C30" s="5" t="s">
        <v>22</v>
      </c>
      <c r="D30" s="6">
        <f>G30+J31+M30</f>
        <v>0</v>
      </c>
      <c r="E30" s="6">
        <f>H30+K30+N30</f>
        <v>0</v>
      </c>
      <c r="F30" s="6"/>
      <c r="G30" s="6">
        <v>0</v>
      </c>
      <c r="H30" s="6">
        <v>0</v>
      </c>
      <c r="I30" s="6">
        <v>0</v>
      </c>
      <c r="J30" s="10">
        <v>0</v>
      </c>
      <c r="K30" s="6"/>
      <c r="L30" s="6"/>
      <c r="N30" s="6"/>
      <c r="O30" s="6"/>
      <c r="P30" s="64"/>
      <c r="Q30" s="6"/>
    </row>
    <row r="31" spans="1:17" ht="23.25" x14ac:dyDescent="0.25">
      <c r="A31" s="60"/>
      <c r="B31" s="62"/>
      <c r="C31" s="5" t="s">
        <v>23</v>
      </c>
      <c r="D31" s="7">
        <v>0</v>
      </c>
      <c r="E31" s="6">
        <v>0</v>
      </c>
      <c r="F31" s="6"/>
      <c r="G31" s="6">
        <v>0</v>
      </c>
      <c r="H31" s="6">
        <v>0</v>
      </c>
      <c r="I31" s="6">
        <v>0</v>
      </c>
      <c r="J31" s="6">
        <v>0</v>
      </c>
      <c r="K31" s="6"/>
      <c r="L31" s="6"/>
      <c r="M31" s="7">
        <v>0</v>
      </c>
      <c r="N31" s="6"/>
      <c r="O31" s="6"/>
      <c r="P31" s="64"/>
      <c r="Q31" s="6"/>
    </row>
    <row r="32" spans="1:17" ht="79.5" x14ac:dyDescent="0.25">
      <c r="A32" s="61"/>
      <c r="B32" s="4" t="s">
        <v>20</v>
      </c>
      <c r="C32" s="13" t="s">
        <v>53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65"/>
      <c r="Q32" s="6"/>
    </row>
    <row r="33" spans="1:17" ht="27.75" customHeight="1" x14ac:dyDescent="0.25">
      <c r="A33" s="70" t="s">
        <v>55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</row>
    <row r="34" spans="1:17" ht="57" x14ac:dyDescent="0.25">
      <c r="A34" s="59" t="s">
        <v>19</v>
      </c>
      <c r="B34" s="62" t="s">
        <v>18</v>
      </c>
      <c r="C34" s="4" t="s">
        <v>16</v>
      </c>
      <c r="D34" s="7">
        <v>11</v>
      </c>
      <c r="E34" s="7">
        <v>0</v>
      </c>
      <c r="F34" s="6"/>
      <c r="G34" s="6">
        <v>0</v>
      </c>
      <c r="H34" s="12">
        <v>0</v>
      </c>
      <c r="I34" s="6">
        <v>0</v>
      </c>
      <c r="J34" s="7">
        <v>0</v>
      </c>
      <c r="K34" s="6"/>
      <c r="L34" s="6"/>
      <c r="M34" s="7">
        <v>0</v>
      </c>
      <c r="N34" s="6"/>
      <c r="O34" s="6"/>
      <c r="P34" s="63" t="s">
        <v>56</v>
      </c>
      <c r="Q34" s="6"/>
    </row>
    <row r="35" spans="1:17" ht="23.25" x14ac:dyDescent="0.25">
      <c r="A35" s="60"/>
      <c r="B35" s="62"/>
      <c r="C35" s="5" t="s">
        <v>17</v>
      </c>
      <c r="D35" s="7">
        <f>G35+J35+M35</f>
        <v>0</v>
      </c>
      <c r="E35" s="6">
        <f>H35+K35+N35</f>
        <v>0</v>
      </c>
      <c r="F35" s="6"/>
      <c r="G35" s="6"/>
      <c r="H35" s="6"/>
      <c r="I35" s="6"/>
      <c r="J35" s="6"/>
      <c r="K35" s="6"/>
      <c r="L35" s="6"/>
      <c r="M35" s="7"/>
      <c r="N35" s="6"/>
      <c r="O35" s="6"/>
      <c r="P35" s="64"/>
      <c r="Q35" s="6"/>
    </row>
    <row r="36" spans="1:17" ht="23.25" x14ac:dyDescent="0.25">
      <c r="A36" s="60"/>
      <c r="B36" s="62"/>
      <c r="C36" s="5" t="s">
        <v>21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64"/>
      <c r="Q36" s="6"/>
    </row>
    <row r="37" spans="1:17" ht="23.25" x14ac:dyDescent="0.25">
      <c r="A37" s="60"/>
      <c r="B37" s="62"/>
      <c r="C37" s="5" t="s">
        <v>22</v>
      </c>
      <c r="D37" s="6">
        <f>G37+J38+M37</f>
        <v>0</v>
      </c>
      <c r="E37" s="6">
        <f>H37+K37+N37</f>
        <v>0</v>
      </c>
      <c r="F37" s="6"/>
      <c r="G37" s="6">
        <v>0</v>
      </c>
      <c r="H37" s="6">
        <v>0</v>
      </c>
      <c r="I37" s="6">
        <v>0</v>
      </c>
      <c r="J37" s="10">
        <v>0</v>
      </c>
      <c r="K37" s="6"/>
      <c r="L37" s="6"/>
      <c r="N37" s="6"/>
      <c r="O37" s="6"/>
      <c r="P37" s="64"/>
      <c r="Q37" s="6"/>
    </row>
    <row r="38" spans="1:17" ht="23.25" x14ac:dyDescent="0.25">
      <c r="A38" s="60"/>
      <c r="B38" s="62"/>
      <c r="C38" s="5" t="s">
        <v>23</v>
      </c>
      <c r="D38" s="7">
        <f>G38+J38+M38</f>
        <v>0</v>
      </c>
      <c r="E38" s="6">
        <v>0</v>
      </c>
      <c r="F38" s="6"/>
      <c r="G38" s="6">
        <v>0</v>
      </c>
      <c r="H38" s="6">
        <v>0</v>
      </c>
      <c r="I38" s="6">
        <v>0</v>
      </c>
      <c r="J38" s="6">
        <v>0</v>
      </c>
      <c r="K38" s="6"/>
      <c r="L38" s="6"/>
      <c r="M38" s="7">
        <v>0</v>
      </c>
      <c r="N38" s="6"/>
      <c r="O38" s="6"/>
      <c r="P38" s="64"/>
      <c r="Q38" s="6"/>
    </row>
    <row r="39" spans="1:17" ht="147.75" customHeight="1" x14ac:dyDescent="0.25">
      <c r="A39" s="61"/>
      <c r="B39" s="4" t="s">
        <v>20</v>
      </c>
      <c r="C39" s="15" t="s">
        <v>53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65"/>
      <c r="Q39" s="6"/>
    </row>
    <row r="40" spans="1:17" x14ac:dyDescent="0.25">
      <c r="A40" s="70" t="s">
        <v>57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</row>
    <row r="41" spans="1:17" ht="57" x14ac:dyDescent="0.25">
      <c r="A41" s="59" t="s">
        <v>19</v>
      </c>
      <c r="B41" s="62" t="s">
        <v>18</v>
      </c>
      <c r="C41" s="4" t="s">
        <v>16</v>
      </c>
      <c r="D41" s="7">
        <f>G41+J41+M41</f>
        <v>181</v>
      </c>
      <c r="E41" s="7">
        <f>G41+K41+N41</f>
        <v>181</v>
      </c>
      <c r="F41" s="6">
        <v>50</v>
      </c>
      <c r="G41" s="6">
        <v>0</v>
      </c>
      <c r="H41" s="12">
        <v>0</v>
      </c>
      <c r="I41" s="6">
        <v>0</v>
      </c>
      <c r="J41" s="7">
        <v>50</v>
      </c>
      <c r="K41" s="6">
        <v>50</v>
      </c>
      <c r="L41" s="6">
        <v>100</v>
      </c>
      <c r="M41" s="16">
        <v>131</v>
      </c>
      <c r="N41" s="6">
        <v>131</v>
      </c>
      <c r="O41" s="6">
        <f>O13</f>
        <v>100</v>
      </c>
      <c r="P41" s="63" t="s">
        <v>58</v>
      </c>
      <c r="Q41" s="6"/>
    </row>
    <row r="42" spans="1:17" ht="23.25" x14ac:dyDescent="0.25">
      <c r="A42" s="60"/>
      <c r="B42" s="62"/>
      <c r="C42" s="5" t="s">
        <v>17</v>
      </c>
      <c r="D42" s="7">
        <f>G42+J42+M42</f>
        <v>0</v>
      </c>
      <c r="E42" s="6">
        <f>H42+K42+N42</f>
        <v>0</v>
      </c>
      <c r="F42" s="6"/>
      <c r="G42" s="6"/>
      <c r="H42" s="6"/>
      <c r="I42" s="6"/>
      <c r="J42" s="6"/>
      <c r="K42" s="6"/>
      <c r="L42" s="6"/>
      <c r="M42" s="7"/>
      <c r="N42" s="6"/>
      <c r="O42" s="6"/>
      <c r="P42" s="64"/>
      <c r="Q42" s="6"/>
    </row>
    <row r="43" spans="1:17" ht="23.25" x14ac:dyDescent="0.25">
      <c r="A43" s="60"/>
      <c r="B43" s="62"/>
      <c r="C43" s="5" t="s">
        <v>21</v>
      </c>
      <c r="D43" s="6"/>
      <c r="E43" s="6"/>
      <c r="F43" s="6"/>
      <c r="G43" s="6"/>
      <c r="H43" s="6"/>
      <c r="I43" s="6"/>
      <c r="J43" s="6"/>
      <c r="K43" s="6"/>
      <c r="L43" s="6"/>
      <c r="M43" s="7"/>
      <c r="N43" s="6"/>
      <c r="O43" s="6"/>
      <c r="P43" s="64"/>
      <c r="Q43" s="6"/>
    </row>
    <row r="44" spans="1:17" ht="23.25" x14ac:dyDescent="0.25">
      <c r="A44" s="60"/>
      <c r="B44" s="62"/>
      <c r="C44" s="5" t="s">
        <v>22</v>
      </c>
      <c r="D44" s="6">
        <f>G44+J45+M44</f>
        <v>50</v>
      </c>
      <c r="E44" s="6">
        <f>H44+K44+N44</f>
        <v>0</v>
      </c>
      <c r="F44" s="6"/>
      <c r="G44" s="6">
        <v>0</v>
      </c>
      <c r="H44" s="6">
        <v>0</v>
      </c>
      <c r="I44" s="6">
        <v>0</v>
      </c>
      <c r="J44" s="10">
        <v>0</v>
      </c>
      <c r="K44" s="6"/>
      <c r="L44" s="6"/>
      <c r="N44" s="6"/>
      <c r="O44" s="6"/>
      <c r="P44" s="64"/>
      <c r="Q44" s="6"/>
    </row>
    <row r="45" spans="1:17" ht="23.25" x14ac:dyDescent="0.25">
      <c r="A45" s="60"/>
      <c r="B45" s="62"/>
      <c r="C45" s="5" t="s">
        <v>23</v>
      </c>
      <c r="D45" s="7">
        <f>G45+J45+M45</f>
        <v>181</v>
      </c>
      <c r="E45" s="6">
        <f>K45+N45+H45</f>
        <v>181</v>
      </c>
      <c r="F45" s="6"/>
      <c r="G45" s="6">
        <v>0</v>
      </c>
      <c r="H45" s="6">
        <v>0</v>
      </c>
      <c r="I45" s="6">
        <v>0</v>
      </c>
      <c r="J45" s="6">
        <v>50</v>
      </c>
      <c r="K45" s="6">
        <v>50</v>
      </c>
      <c r="L45" s="6">
        <v>100</v>
      </c>
      <c r="M45" s="16">
        <f>M41</f>
        <v>131</v>
      </c>
      <c r="N45" s="6">
        <f>N41</f>
        <v>131</v>
      </c>
      <c r="O45" s="6">
        <f>O41</f>
        <v>100</v>
      </c>
      <c r="P45" s="64"/>
      <c r="Q45" s="6"/>
    </row>
    <row r="46" spans="1:17" ht="101.25" x14ac:dyDescent="0.25">
      <c r="A46" s="61"/>
      <c r="B46" s="4" t="s">
        <v>20</v>
      </c>
      <c r="C46" s="15" t="s">
        <v>59</v>
      </c>
      <c r="D46" s="8">
        <f>G46+J46+M46</f>
        <v>1050</v>
      </c>
      <c r="E46" s="8">
        <f>H46+K46+N46</f>
        <v>1050</v>
      </c>
      <c r="F46" s="8">
        <f>E46*100/D46</f>
        <v>100</v>
      </c>
      <c r="G46" s="8">
        <v>300</v>
      </c>
      <c r="H46" s="8">
        <v>300</v>
      </c>
      <c r="I46" s="8">
        <v>100</v>
      </c>
      <c r="J46" s="8">
        <v>350</v>
      </c>
      <c r="K46" s="8">
        <v>350</v>
      </c>
      <c r="L46" s="8">
        <v>100</v>
      </c>
      <c r="M46" s="8">
        <v>400</v>
      </c>
      <c r="N46" s="8">
        <v>400</v>
      </c>
      <c r="O46" s="8">
        <f>O45</f>
        <v>100</v>
      </c>
      <c r="P46" s="65"/>
      <c r="Q46" s="6"/>
    </row>
    <row r="47" spans="1:17" x14ac:dyDescent="0.25">
      <c r="A47" s="70" t="s">
        <v>60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</row>
    <row r="48" spans="1:17" ht="57" x14ac:dyDescent="0.25">
      <c r="A48" s="59" t="s">
        <v>19</v>
      </c>
      <c r="B48" s="62" t="s">
        <v>18</v>
      </c>
      <c r="C48" s="4" t="s">
        <v>16</v>
      </c>
      <c r="D48" s="7">
        <f>G48+J48+M48</f>
        <v>0</v>
      </c>
      <c r="E48" s="7">
        <f>G48+K48+N48</f>
        <v>0</v>
      </c>
      <c r="F48" s="6">
        <v>0</v>
      </c>
      <c r="G48" s="6">
        <v>0</v>
      </c>
      <c r="H48" s="12">
        <v>0</v>
      </c>
      <c r="I48" s="6">
        <v>0</v>
      </c>
      <c r="J48" s="7">
        <v>0</v>
      </c>
      <c r="K48" s="6">
        <v>0</v>
      </c>
      <c r="L48" s="6">
        <v>0</v>
      </c>
      <c r="M48" s="16">
        <v>0</v>
      </c>
      <c r="N48" s="6"/>
      <c r="O48" s="6"/>
      <c r="P48" s="63" t="s">
        <v>61</v>
      </c>
      <c r="Q48" s="6"/>
    </row>
    <row r="49" spans="1:17" ht="23.25" x14ac:dyDescent="0.25">
      <c r="A49" s="60"/>
      <c r="B49" s="62"/>
      <c r="C49" s="5" t="s">
        <v>17</v>
      </c>
      <c r="D49" s="7">
        <f>G49+J49+M49</f>
        <v>0</v>
      </c>
      <c r="E49" s="6">
        <f>H49+K49+N49</f>
        <v>0</v>
      </c>
      <c r="F49" s="6"/>
      <c r="G49" s="6"/>
      <c r="H49" s="6"/>
      <c r="I49" s="6"/>
      <c r="J49" s="6"/>
      <c r="K49" s="6"/>
      <c r="L49" s="6"/>
      <c r="M49" s="7"/>
      <c r="N49" s="6"/>
      <c r="O49" s="6"/>
      <c r="P49" s="64"/>
      <c r="Q49" s="6"/>
    </row>
    <row r="50" spans="1:17" ht="23.25" x14ac:dyDescent="0.25">
      <c r="A50" s="60"/>
      <c r="B50" s="62"/>
      <c r="C50" s="5" t="s">
        <v>21</v>
      </c>
      <c r="D50" s="6"/>
      <c r="E50" s="6"/>
      <c r="F50" s="6"/>
      <c r="G50" s="6"/>
      <c r="H50" s="6"/>
      <c r="I50" s="6"/>
      <c r="J50" s="6"/>
      <c r="K50" s="6"/>
      <c r="L50" s="6"/>
      <c r="M50" s="7"/>
      <c r="N50" s="6"/>
      <c r="O50" s="6"/>
      <c r="P50" s="64"/>
      <c r="Q50" s="6"/>
    </row>
    <row r="51" spans="1:17" ht="23.25" x14ac:dyDescent="0.25">
      <c r="A51" s="60"/>
      <c r="B51" s="62"/>
      <c r="C51" s="5" t="s">
        <v>22</v>
      </c>
      <c r="D51" s="6">
        <f>G51+J52+M51</f>
        <v>0</v>
      </c>
      <c r="E51" s="6">
        <f>H51+K51+N51</f>
        <v>0</v>
      </c>
      <c r="F51" s="6"/>
      <c r="G51" s="6">
        <v>0</v>
      </c>
      <c r="H51" s="6">
        <v>0</v>
      </c>
      <c r="I51" s="6">
        <v>0</v>
      </c>
      <c r="J51" s="10">
        <v>0</v>
      </c>
      <c r="K51" s="6"/>
      <c r="L51" s="6"/>
      <c r="N51" s="6"/>
      <c r="O51" s="6"/>
      <c r="P51" s="64"/>
      <c r="Q51" s="6"/>
    </row>
    <row r="52" spans="1:17" ht="23.25" x14ac:dyDescent="0.25">
      <c r="A52" s="60"/>
      <c r="B52" s="62"/>
      <c r="C52" s="5" t="s">
        <v>23</v>
      </c>
      <c r="D52" s="7">
        <f>G52+J52+M52</f>
        <v>0</v>
      </c>
      <c r="E52" s="6">
        <f>K52+N52+H52</f>
        <v>0</v>
      </c>
      <c r="F52" s="6"/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16">
        <v>0</v>
      </c>
      <c r="N52" s="6"/>
      <c r="O52" s="6"/>
      <c r="P52" s="64"/>
      <c r="Q52" s="6"/>
    </row>
    <row r="53" spans="1:17" ht="101.25" x14ac:dyDescent="0.25">
      <c r="A53" s="61"/>
      <c r="B53" s="4" t="s">
        <v>20</v>
      </c>
      <c r="C53" s="15" t="s">
        <v>59</v>
      </c>
      <c r="D53" s="8">
        <v>0</v>
      </c>
      <c r="E53" s="8">
        <f>H53+K53+N53</f>
        <v>0</v>
      </c>
      <c r="F53" s="8" t="e">
        <f>E53*100/D53</f>
        <v>#DIV/0!</v>
      </c>
      <c r="G53" s="8">
        <v>0</v>
      </c>
      <c r="H53" s="8">
        <v>0</v>
      </c>
      <c r="I53" s="8">
        <v>100</v>
      </c>
      <c r="J53" s="8">
        <v>0</v>
      </c>
      <c r="K53" s="8">
        <v>0</v>
      </c>
      <c r="L53" s="8">
        <v>100</v>
      </c>
      <c r="M53" s="8">
        <v>0</v>
      </c>
      <c r="N53" s="8">
        <v>0</v>
      </c>
      <c r="O53" s="8">
        <v>0</v>
      </c>
      <c r="P53" s="65"/>
      <c r="Q53" s="6"/>
    </row>
  </sheetData>
  <mergeCells count="41">
    <mergeCell ref="P13:P18"/>
    <mergeCell ref="C2:O2"/>
    <mergeCell ref="A4:P4"/>
    <mergeCell ref="C6:O6"/>
    <mergeCell ref="A8:A10"/>
    <mergeCell ref="B8:B10"/>
    <mergeCell ref="C8:C10"/>
    <mergeCell ref="D8:O8"/>
    <mergeCell ref="P8:P10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4"/>
  <sheetViews>
    <sheetView topLeftCell="A13" zoomScale="90" zoomScaleNormal="90" workbookViewId="0">
      <selection activeCell="U20" sqref="U20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9.14062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62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12.75" customHeight="1" x14ac:dyDescent="0.25">
      <c r="A12" s="69" t="s">
        <v>63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G13+J13+M13</f>
        <v>29585.527999999998</v>
      </c>
      <c r="E13" s="7">
        <f>H13+K13+N13</f>
        <v>24717.411999999997</v>
      </c>
      <c r="F13" s="7">
        <f>E13*100/D13</f>
        <v>83.545617303162544</v>
      </c>
      <c r="G13" s="7">
        <f>G17+G16+G15+G14</f>
        <v>14140.982999999998</v>
      </c>
      <c r="H13" s="7">
        <f>H17+H16+H15+H14</f>
        <v>14140.982999999998</v>
      </c>
      <c r="I13" s="6">
        <v>100</v>
      </c>
      <c r="J13" s="7">
        <v>8000.8819999999996</v>
      </c>
      <c r="K13" s="6">
        <v>8000.8819999999996</v>
      </c>
      <c r="L13" s="6">
        <f>K13*100/J13</f>
        <v>100</v>
      </c>
      <c r="M13" s="7">
        <v>7443.6629999999996</v>
      </c>
      <c r="N13" s="7">
        <v>2575.547</v>
      </c>
      <c r="O13" s="16">
        <f>N13*100/M13</f>
        <v>34.600532023010715</v>
      </c>
      <c r="P13" s="63">
        <v>0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26202.817999999999</v>
      </c>
      <c r="E14" s="6">
        <f>H14+K14+N14</f>
        <v>21955.059999999998</v>
      </c>
      <c r="F14" s="7">
        <f t="shared" ref="F14:F16" si="0">E14*100/D14</f>
        <v>83.788926824588103</v>
      </c>
      <c r="G14" s="6">
        <v>12738.825999999999</v>
      </c>
      <c r="H14" s="6">
        <v>12738.825999999999</v>
      </c>
      <c r="I14" s="6">
        <v>100</v>
      </c>
      <c r="J14" s="6">
        <v>6842.8680000000004</v>
      </c>
      <c r="K14" s="6">
        <v>6842.8680000000004</v>
      </c>
      <c r="L14" s="6">
        <f t="shared" ref="L14:L17" si="1">K14*100/J14</f>
        <v>100</v>
      </c>
      <c r="M14" s="7">
        <v>6621.1239999999998</v>
      </c>
      <c r="N14" s="6">
        <v>2373.366</v>
      </c>
      <c r="O14" s="16">
        <f t="shared" ref="O14:O16" si="2">N14*100/M14</f>
        <v>35.845364019764624</v>
      </c>
      <c r="P14" s="64"/>
      <c r="Q14" s="6"/>
    </row>
    <row r="15" spans="1:17" ht="23.25" x14ac:dyDescent="0.25">
      <c r="A15" s="60"/>
      <c r="B15" s="62"/>
      <c r="C15" s="5" t="s">
        <v>21</v>
      </c>
      <c r="D15" s="6">
        <f>G15+J15</f>
        <v>605.61899999999991</v>
      </c>
      <c r="E15" s="6">
        <f>H15</f>
        <v>393.98399999999998</v>
      </c>
      <c r="F15" s="7">
        <f t="shared" si="0"/>
        <v>65.054762152442393</v>
      </c>
      <c r="G15" s="6">
        <v>393.98399999999998</v>
      </c>
      <c r="H15" s="6">
        <v>393.98399999999998</v>
      </c>
      <c r="I15" s="6">
        <v>100</v>
      </c>
      <c r="J15" s="6">
        <v>211.63499999999999</v>
      </c>
      <c r="K15" s="6">
        <v>211.63499999999999</v>
      </c>
      <c r="L15" s="6">
        <f t="shared" si="1"/>
        <v>100</v>
      </c>
      <c r="M15" s="7">
        <v>204.77699999999999</v>
      </c>
      <c r="N15" s="6">
        <v>73.403000000000006</v>
      </c>
      <c r="O15" s="16">
        <f>N15*100/M15</f>
        <v>35.845334192804856</v>
      </c>
      <c r="P15" s="64"/>
      <c r="Q15" s="6"/>
    </row>
    <row r="16" spans="1:17" ht="23.25" x14ac:dyDescent="0.25">
      <c r="A16" s="60"/>
      <c r="B16" s="62"/>
      <c r="C16" s="5" t="s">
        <v>22</v>
      </c>
      <c r="D16" s="6">
        <f>G16+J16</f>
        <v>1919.837</v>
      </c>
      <c r="E16" s="6">
        <f>H16+K16+N16</f>
        <v>2048.614</v>
      </c>
      <c r="F16" s="7">
        <f t="shared" si="0"/>
        <v>106.7077048728616</v>
      </c>
      <c r="G16" s="6">
        <v>992</v>
      </c>
      <c r="H16" s="6">
        <v>992</v>
      </c>
      <c r="I16" s="6">
        <v>100</v>
      </c>
      <c r="J16" s="10">
        <v>927.83699999999999</v>
      </c>
      <c r="K16" s="6">
        <v>927.83699999999999</v>
      </c>
      <c r="L16" s="6">
        <f t="shared" si="1"/>
        <v>100</v>
      </c>
      <c r="M16" s="29">
        <f>359.258+178.413</f>
        <v>537.67100000000005</v>
      </c>
      <c r="N16" s="6">
        <f>128.777+0</f>
        <v>128.77699999999999</v>
      </c>
      <c r="O16" s="16">
        <f t="shared" si="2"/>
        <v>23.950891902297126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34.715000000000003</v>
      </c>
      <c r="E17" s="6">
        <v>0</v>
      </c>
      <c r="F17" s="7">
        <f>E17*100/D17</f>
        <v>0</v>
      </c>
      <c r="G17" s="6">
        <f>0.633+15.54</f>
        <v>16.172999999999998</v>
      </c>
      <c r="H17" s="6">
        <f>0.633+15.54</f>
        <v>16.172999999999998</v>
      </c>
      <c r="I17" s="6">
        <v>100</v>
      </c>
      <c r="J17" s="6">
        <v>18.542000000000002</v>
      </c>
      <c r="K17" s="6">
        <v>18.542000000000002</v>
      </c>
      <c r="L17" s="6">
        <f t="shared" si="1"/>
        <v>100</v>
      </c>
      <c r="M17" s="7">
        <v>0</v>
      </c>
      <c r="N17" s="6">
        <v>0</v>
      </c>
      <c r="O17" s="6">
        <v>0</v>
      </c>
      <c r="P17" s="64"/>
      <c r="Q17" s="6"/>
    </row>
    <row r="18" spans="1:17" ht="78.75" customHeight="1" x14ac:dyDescent="0.25">
      <c r="A18" s="61"/>
      <c r="B18" s="4" t="s">
        <v>20</v>
      </c>
      <c r="C18" s="11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65"/>
      <c r="Q18" s="6"/>
    </row>
    <row r="19" spans="1:17" ht="75" customHeight="1" x14ac:dyDescent="0.25">
      <c r="A19" s="75" t="s">
        <v>64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G20+J20+M20</f>
        <v>29585.527999999998</v>
      </c>
      <c r="E20" s="7">
        <f>H20+K20+N20</f>
        <v>24717.411999999997</v>
      </c>
      <c r="F20" s="7">
        <f>E20*100/D20</f>
        <v>83.545617303162544</v>
      </c>
      <c r="G20" s="7">
        <f>G24+G23+G22+G21</f>
        <v>14140.982999999998</v>
      </c>
      <c r="H20" s="7">
        <f>H24+H23+H22+H21</f>
        <v>14140.982999999998</v>
      </c>
      <c r="I20" s="6">
        <v>100</v>
      </c>
      <c r="J20" s="7">
        <f t="shared" ref="J20:K24" si="3">J13</f>
        <v>8000.8819999999996</v>
      </c>
      <c r="K20" s="6">
        <f t="shared" si="3"/>
        <v>8000.8819999999996</v>
      </c>
      <c r="L20" s="6">
        <f>K20*100/J20</f>
        <v>100</v>
      </c>
      <c r="M20" s="7">
        <f t="shared" ref="M20:O23" si="4">M13</f>
        <v>7443.6629999999996</v>
      </c>
      <c r="N20" s="7">
        <f t="shared" si="4"/>
        <v>2575.547</v>
      </c>
      <c r="O20" s="16">
        <f t="shared" si="4"/>
        <v>34.600532023010715</v>
      </c>
      <c r="P20" s="63"/>
      <c r="Q20" s="6"/>
    </row>
    <row r="21" spans="1:17" ht="23.25" x14ac:dyDescent="0.25">
      <c r="A21" s="60"/>
      <c r="B21" s="62"/>
      <c r="C21" s="5" t="s">
        <v>17</v>
      </c>
      <c r="D21" s="7">
        <f>G21+J21+M21</f>
        <v>26202.817999999999</v>
      </c>
      <c r="E21" s="6">
        <f>H21+K21+N21</f>
        <v>21955.059999999998</v>
      </c>
      <c r="F21" s="7">
        <f t="shared" ref="F21:F23" si="5">E21*100/D21</f>
        <v>83.788926824588103</v>
      </c>
      <c r="G21" s="6">
        <v>12738.825999999999</v>
      </c>
      <c r="H21" s="6">
        <v>12738.825999999999</v>
      </c>
      <c r="I21" s="6">
        <v>100</v>
      </c>
      <c r="J21" s="6">
        <f t="shared" si="3"/>
        <v>6842.8680000000004</v>
      </c>
      <c r="K21" s="6">
        <f t="shared" si="3"/>
        <v>6842.8680000000004</v>
      </c>
      <c r="L21" s="6">
        <f t="shared" ref="L21:L24" si="6">K21*100/J21</f>
        <v>100</v>
      </c>
      <c r="M21" s="7">
        <f t="shared" si="4"/>
        <v>6621.1239999999998</v>
      </c>
      <c r="N21" s="6">
        <f t="shared" si="4"/>
        <v>2373.366</v>
      </c>
      <c r="O21" s="16">
        <f t="shared" si="4"/>
        <v>35.845364019764624</v>
      </c>
      <c r="P21" s="64"/>
      <c r="Q21" s="6"/>
    </row>
    <row r="22" spans="1:17" ht="23.25" x14ac:dyDescent="0.25">
      <c r="A22" s="60"/>
      <c r="B22" s="62"/>
      <c r="C22" s="5" t="s">
        <v>21</v>
      </c>
      <c r="D22" s="6">
        <f>G22+J22</f>
        <v>605.61899999999991</v>
      </c>
      <c r="E22" s="6">
        <f>H22</f>
        <v>393.98399999999998</v>
      </c>
      <c r="F22" s="7">
        <f t="shared" si="5"/>
        <v>65.054762152442393</v>
      </c>
      <c r="G22" s="6">
        <v>393.98399999999998</v>
      </c>
      <c r="H22" s="6">
        <v>393.98399999999998</v>
      </c>
      <c r="I22" s="6">
        <v>100</v>
      </c>
      <c r="J22" s="6">
        <f t="shared" si="3"/>
        <v>211.63499999999999</v>
      </c>
      <c r="K22" s="6">
        <f t="shared" si="3"/>
        <v>211.63499999999999</v>
      </c>
      <c r="L22" s="6">
        <f t="shared" si="6"/>
        <v>100</v>
      </c>
      <c r="M22" s="7">
        <f t="shared" si="4"/>
        <v>204.77699999999999</v>
      </c>
      <c r="N22" s="6">
        <f t="shared" si="4"/>
        <v>73.403000000000006</v>
      </c>
      <c r="O22" s="16">
        <f t="shared" si="4"/>
        <v>35.845334192804856</v>
      </c>
      <c r="P22" s="64"/>
      <c r="Q22" s="6"/>
    </row>
    <row r="23" spans="1:17" ht="23.25" x14ac:dyDescent="0.25">
      <c r="A23" s="60"/>
      <c r="B23" s="62"/>
      <c r="C23" s="5" t="s">
        <v>22</v>
      </c>
      <c r="D23" s="6">
        <f>G23+J23</f>
        <v>1919.837</v>
      </c>
      <c r="E23" s="6">
        <f>H23+K23+N23</f>
        <v>2048.614</v>
      </c>
      <c r="F23" s="7">
        <f t="shared" si="5"/>
        <v>106.7077048728616</v>
      </c>
      <c r="G23" s="6">
        <v>992</v>
      </c>
      <c r="H23" s="6">
        <v>992</v>
      </c>
      <c r="I23" s="6">
        <v>100</v>
      </c>
      <c r="J23" s="10">
        <f t="shared" si="3"/>
        <v>927.83699999999999</v>
      </c>
      <c r="K23" s="6">
        <f t="shared" si="3"/>
        <v>927.83699999999999</v>
      </c>
      <c r="L23" s="6">
        <f t="shared" si="6"/>
        <v>100</v>
      </c>
      <c r="M23" s="29">
        <f t="shared" si="4"/>
        <v>537.67100000000005</v>
      </c>
      <c r="N23" s="6">
        <f t="shared" si="4"/>
        <v>128.77699999999999</v>
      </c>
      <c r="O23" s="16">
        <f t="shared" si="4"/>
        <v>23.950891902297126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34.715000000000003</v>
      </c>
      <c r="E24" s="6">
        <v>0</v>
      </c>
      <c r="F24" s="7">
        <f>E24*100/D24</f>
        <v>0</v>
      </c>
      <c r="G24" s="6">
        <f>0.633+15.54</f>
        <v>16.172999999999998</v>
      </c>
      <c r="H24" s="6">
        <f>0.633+15.54</f>
        <v>16.172999999999998</v>
      </c>
      <c r="I24" s="6">
        <v>100</v>
      </c>
      <c r="J24" s="6">
        <f t="shared" si="3"/>
        <v>18.542000000000002</v>
      </c>
      <c r="K24" s="6">
        <f t="shared" si="3"/>
        <v>18.542000000000002</v>
      </c>
      <c r="L24" s="6">
        <f t="shared" si="6"/>
        <v>100</v>
      </c>
      <c r="M24" s="7">
        <v>0</v>
      </c>
      <c r="N24" s="6">
        <v>0</v>
      </c>
      <c r="O24" s="6">
        <v>0</v>
      </c>
      <c r="P24" s="64"/>
      <c r="Q24" s="6"/>
    </row>
    <row r="25" spans="1:17" ht="79.5" x14ac:dyDescent="0.25">
      <c r="A25" s="61"/>
      <c r="B25" s="4" t="s">
        <v>20</v>
      </c>
      <c r="C25" s="28" t="s">
        <v>39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65"/>
      <c r="Q25" s="6"/>
    </row>
    <row r="26" spans="1:17" x14ac:dyDescent="0.2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x14ac:dyDescent="0.25">
      <c r="A27" s="77"/>
      <c r="B27" s="78"/>
      <c r="C27" s="17"/>
      <c r="D27" s="18"/>
      <c r="E27" s="18"/>
      <c r="F27" s="19"/>
      <c r="G27" s="19"/>
      <c r="H27" s="20"/>
      <c r="I27" s="19"/>
      <c r="J27" s="18"/>
      <c r="K27" s="19"/>
      <c r="L27" s="19"/>
      <c r="M27" s="18"/>
      <c r="N27" s="19"/>
      <c r="O27" s="19"/>
      <c r="P27" s="79"/>
      <c r="Q27" s="19"/>
    </row>
    <row r="28" spans="1:17" x14ac:dyDescent="0.25">
      <c r="A28" s="77"/>
      <c r="B28" s="78"/>
      <c r="C28" s="21"/>
      <c r="D28" s="18"/>
      <c r="E28" s="19"/>
      <c r="F28" s="19"/>
      <c r="G28" s="19"/>
      <c r="H28" s="19"/>
      <c r="I28" s="19"/>
      <c r="J28" s="19"/>
      <c r="K28" s="19"/>
      <c r="L28" s="19"/>
      <c r="M28" s="18"/>
      <c r="N28" s="19"/>
      <c r="O28" s="19"/>
      <c r="P28" s="79"/>
      <c r="Q28" s="19"/>
    </row>
    <row r="29" spans="1:17" x14ac:dyDescent="0.25">
      <c r="A29" s="77"/>
      <c r="B29" s="78"/>
      <c r="C29" s="21"/>
      <c r="D29" s="19"/>
      <c r="E29" s="19"/>
      <c r="F29" s="19"/>
      <c r="G29" s="19"/>
      <c r="H29" s="19"/>
      <c r="I29" s="19"/>
      <c r="J29" s="19"/>
      <c r="K29" s="19"/>
      <c r="L29" s="19"/>
      <c r="M29" s="18"/>
      <c r="N29" s="19"/>
      <c r="O29" s="19"/>
      <c r="P29" s="79"/>
      <c r="Q29" s="19"/>
    </row>
    <row r="30" spans="1:17" x14ac:dyDescent="0.25">
      <c r="A30" s="77"/>
      <c r="B30" s="78"/>
      <c r="C30" s="21"/>
      <c r="D30" s="19"/>
      <c r="E30" s="19"/>
      <c r="F30" s="19"/>
      <c r="G30" s="19"/>
      <c r="H30" s="19"/>
      <c r="I30" s="19"/>
      <c r="J30" s="22"/>
      <c r="K30" s="19"/>
      <c r="L30" s="19"/>
      <c r="M30" s="23"/>
      <c r="N30" s="19"/>
      <c r="O30" s="19"/>
      <c r="P30" s="79"/>
      <c r="Q30" s="19"/>
    </row>
    <row r="31" spans="1:17" x14ac:dyDescent="0.25">
      <c r="A31" s="77"/>
      <c r="B31" s="78"/>
      <c r="C31" s="21"/>
      <c r="D31" s="18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79"/>
      <c r="Q31" s="19"/>
    </row>
    <row r="32" spans="1:17" x14ac:dyDescent="0.25">
      <c r="A32" s="77"/>
      <c r="B32" s="17"/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79"/>
      <c r="Q32" s="19"/>
    </row>
    <row r="33" spans="1:17" ht="27.75" customHeight="1" x14ac:dyDescent="0.2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x14ac:dyDescent="0.25">
      <c r="A34" s="77"/>
      <c r="B34" s="78"/>
      <c r="C34" s="17"/>
      <c r="D34" s="18"/>
      <c r="E34" s="18"/>
      <c r="F34" s="19"/>
      <c r="G34" s="19"/>
      <c r="H34" s="20"/>
      <c r="I34" s="19"/>
      <c r="J34" s="18"/>
      <c r="K34" s="19"/>
      <c r="L34" s="19"/>
      <c r="M34" s="18"/>
      <c r="N34" s="19"/>
      <c r="O34" s="19"/>
      <c r="P34" s="79"/>
      <c r="Q34" s="19"/>
    </row>
    <row r="35" spans="1:17" x14ac:dyDescent="0.25">
      <c r="A35" s="77"/>
      <c r="B35" s="78"/>
      <c r="C35" s="21"/>
      <c r="D35" s="18"/>
      <c r="E35" s="19"/>
      <c r="F35" s="19"/>
      <c r="G35" s="19"/>
      <c r="H35" s="19"/>
      <c r="I35" s="19"/>
      <c r="J35" s="19"/>
      <c r="K35" s="19"/>
      <c r="L35" s="19"/>
      <c r="M35" s="18"/>
      <c r="N35" s="19"/>
      <c r="O35" s="19"/>
      <c r="P35" s="79"/>
      <c r="Q35" s="19"/>
    </row>
    <row r="36" spans="1:17" x14ac:dyDescent="0.25">
      <c r="A36" s="77"/>
      <c r="B36" s="78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8"/>
      <c r="N36" s="19"/>
      <c r="O36" s="19"/>
      <c r="P36" s="79"/>
      <c r="Q36" s="19"/>
    </row>
    <row r="37" spans="1:17" x14ac:dyDescent="0.25">
      <c r="A37" s="77"/>
      <c r="B37" s="78"/>
      <c r="C37" s="21"/>
      <c r="D37" s="19"/>
      <c r="E37" s="19"/>
      <c r="F37" s="19"/>
      <c r="G37" s="19"/>
      <c r="H37" s="19"/>
      <c r="I37" s="19"/>
      <c r="J37" s="22"/>
      <c r="K37" s="19"/>
      <c r="L37" s="19"/>
      <c r="M37" s="23"/>
      <c r="N37" s="19"/>
      <c r="O37" s="19"/>
      <c r="P37" s="79"/>
      <c r="Q37" s="19"/>
    </row>
    <row r="38" spans="1:17" x14ac:dyDescent="0.25">
      <c r="A38" s="77"/>
      <c r="B38" s="78"/>
      <c r="C38" s="21"/>
      <c r="D38" s="18"/>
      <c r="E38" s="19"/>
      <c r="F38" s="19"/>
      <c r="G38" s="19"/>
      <c r="H38" s="19"/>
      <c r="I38" s="19"/>
      <c r="J38" s="19"/>
      <c r="K38" s="19"/>
      <c r="L38" s="19"/>
      <c r="M38" s="18"/>
      <c r="N38" s="19"/>
      <c r="O38" s="19"/>
      <c r="P38" s="79"/>
      <c r="Q38" s="19"/>
    </row>
    <row r="39" spans="1:17" ht="147.75" customHeight="1" x14ac:dyDescent="0.25">
      <c r="A39" s="77"/>
      <c r="B39" s="17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79"/>
      <c r="Q39" s="19"/>
    </row>
    <row r="40" spans="1:17" x14ac:dyDescent="0.25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 x14ac:dyDescent="0.25">
      <c r="A41" s="77"/>
      <c r="B41" s="78"/>
      <c r="C41" s="17"/>
      <c r="D41" s="18"/>
      <c r="E41" s="18"/>
      <c r="F41" s="19"/>
      <c r="G41" s="19"/>
      <c r="H41" s="20"/>
      <c r="I41" s="19"/>
      <c r="J41" s="18"/>
      <c r="K41" s="19"/>
      <c r="L41" s="19"/>
      <c r="M41" s="27"/>
      <c r="N41" s="19"/>
      <c r="O41" s="19"/>
      <c r="P41" s="79"/>
      <c r="Q41" s="19"/>
    </row>
    <row r="42" spans="1:17" x14ac:dyDescent="0.25">
      <c r="A42" s="77"/>
      <c r="B42" s="78"/>
      <c r="C42" s="21"/>
      <c r="D42" s="18"/>
      <c r="E42" s="19"/>
      <c r="F42" s="19"/>
      <c r="G42" s="19"/>
      <c r="H42" s="19"/>
      <c r="I42" s="19"/>
      <c r="J42" s="19"/>
      <c r="K42" s="19"/>
      <c r="L42" s="19"/>
      <c r="M42" s="18"/>
      <c r="N42" s="19"/>
      <c r="O42" s="19"/>
      <c r="P42" s="79"/>
      <c r="Q42" s="19"/>
    </row>
    <row r="43" spans="1:17" x14ac:dyDescent="0.25">
      <c r="A43" s="77"/>
      <c r="B43" s="78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19"/>
      <c r="P43" s="79"/>
      <c r="Q43" s="19"/>
    </row>
    <row r="44" spans="1:17" x14ac:dyDescent="0.25">
      <c r="A44" s="77"/>
      <c r="B44" s="78"/>
      <c r="C44" s="21"/>
      <c r="D44" s="19"/>
      <c r="E44" s="19"/>
      <c r="F44" s="19"/>
      <c r="G44" s="19"/>
      <c r="H44" s="19"/>
      <c r="I44" s="19"/>
      <c r="J44" s="22"/>
      <c r="K44" s="19"/>
      <c r="L44" s="19"/>
      <c r="M44" s="23"/>
      <c r="N44" s="19"/>
      <c r="O44" s="19"/>
      <c r="P44" s="79"/>
      <c r="Q44" s="19"/>
    </row>
    <row r="45" spans="1:17" x14ac:dyDescent="0.25">
      <c r="A45" s="77"/>
      <c r="B45" s="78"/>
      <c r="C45" s="21"/>
      <c r="D45" s="18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79"/>
      <c r="Q45" s="19"/>
    </row>
    <row r="46" spans="1:17" x14ac:dyDescent="0.25">
      <c r="A46" s="77"/>
      <c r="B46" s="17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9"/>
      <c r="Q46" s="19"/>
    </row>
    <row r="47" spans="1:17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</row>
    <row r="48" spans="1:17" x14ac:dyDescent="0.25">
      <c r="A48" s="77"/>
      <c r="B48" s="78"/>
      <c r="C48" s="17"/>
      <c r="D48" s="18"/>
      <c r="E48" s="18"/>
      <c r="F48" s="19"/>
      <c r="G48" s="19"/>
      <c r="H48" s="20"/>
      <c r="I48" s="19"/>
      <c r="J48" s="18"/>
      <c r="K48" s="19"/>
      <c r="L48" s="19"/>
      <c r="M48" s="27"/>
      <c r="N48" s="19"/>
      <c r="O48" s="19"/>
      <c r="P48" s="79"/>
      <c r="Q48" s="19"/>
    </row>
    <row r="49" spans="1:17" x14ac:dyDescent="0.25">
      <c r="A49" s="77"/>
      <c r="B49" s="78"/>
      <c r="C49" s="21"/>
      <c r="D49" s="18"/>
      <c r="E49" s="19"/>
      <c r="F49" s="19"/>
      <c r="G49" s="19"/>
      <c r="H49" s="19"/>
      <c r="I49" s="19"/>
      <c r="J49" s="19"/>
      <c r="K49" s="19"/>
      <c r="L49" s="19"/>
      <c r="M49" s="18"/>
      <c r="N49" s="19"/>
      <c r="O49" s="19"/>
      <c r="P49" s="79"/>
      <c r="Q49" s="19"/>
    </row>
    <row r="50" spans="1:17" x14ac:dyDescent="0.25">
      <c r="A50" s="77"/>
      <c r="B50" s="78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8"/>
      <c r="N50" s="19"/>
      <c r="O50" s="19"/>
      <c r="P50" s="79"/>
      <c r="Q50" s="19"/>
    </row>
    <row r="51" spans="1:17" x14ac:dyDescent="0.25">
      <c r="A51" s="77"/>
      <c r="B51" s="78"/>
      <c r="C51" s="21"/>
      <c r="D51" s="19"/>
      <c r="E51" s="19"/>
      <c r="F51" s="19"/>
      <c r="G51" s="19"/>
      <c r="H51" s="19"/>
      <c r="I51" s="19"/>
      <c r="J51" s="22"/>
      <c r="K51" s="19"/>
      <c r="L51" s="19"/>
      <c r="M51" s="23"/>
      <c r="N51" s="19"/>
      <c r="O51" s="19"/>
      <c r="P51" s="79"/>
      <c r="Q51" s="19"/>
    </row>
    <row r="52" spans="1:17" x14ac:dyDescent="0.25">
      <c r="A52" s="77"/>
      <c r="B52" s="78"/>
      <c r="C52" s="21"/>
      <c r="D52" s="18"/>
      <c r="E52" s="19"/>
      <c r="F52" s="19"/>
      <c r="G52" s="19"/>
      <c r="H52" s="19"/>
      <c r="I52" s="19"/>
      <c r="J52" s="19"/>
      <c r="K52" s="19"/>
      <c r="L52" s="19"/>
      <c r="M52" s="27"/>
      <c r="N52" s="19"/>
      <c r="O52" s="19"/>
      <c r="P52" s="79"/>
      <c r="Q52" s="19"/>
    </row>
    <row r="53" spans="1:17" x14ac:dyDescent="0.25">
      <c r="A53" s="77"/>
      <c r="B53" s="17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79"/>
      <c r="Q53" s="19"/>
    </row>
    <row r="54" spans="1:17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</sheetData>
  <mergeCells count="41">
    <mergeCell ref="P13:P18"/>
    <mergeCell ref="C2:O2"/>
    <mergeCell ref="A4:P4"/>
    <mergeCell ref="C6:O6"/>
    <mergeCell ref="A8:A10"/>
    <mergeCell ref="B8:B10"/>
    <mergeCell ref="C8:C10"/>
    <mergeCell ref="D8:O8"/>
    <mergeCell ref="P8:P10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4"/>
  <sheetViews>
    <sheetView zoomScale="90" zoomScaleNormal="90" workbookViewId="0">
      <selection activeCell="O35" sqref="O35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65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66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12.75" customHeight="1" x14ac:dyDescent="0.25">
      <c r="A12" s="69" t="s">
        <v>67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 t="shared" ref="D13:J13" si="0">D17</f>
        <v>1004.2</v>
      </c>
      <c r="E13" s="7">
        <f t="shared" si="0"/>
        <v>654.20000000000005</v>
      </c>
      <c r="F13" s="7">
        <f t="shared" si="0"/>
        <v>65.146385182234624</v>
      </c>
      <c r="G13" s="7">
        <f t="shared" si="0"/>
        <v>334.2</v>
      </c>
      <c r="H13" s="7">
        <f t="shared" si="0"/>
        <v>334.2</v>
      </c>
      <c r="I13" s="6">
        <f t="shared" si="0"/>
        <v>100</v>
      </c>
      <c r="J13" s="7">
        <f t="shared" si="0"/>
        <v>320</v>
      </c>
      <c r="K13" s="16">
        <v>320</v>
      </c>
      <c r="L13" s="6">
        <f>K13*100/J13</f>
        <v>100</v>
      </c>
      <c r="M13" s="7">
        <f>M17</f>
        <v>350</v>
      </c>
      <c r="N13" s="6">
        <v>350</v>
      </c>
      <c r="O13" s="6">
        <f>N13*100/M13</f>
        <v>100</v>
      </c>
      <c r="P13" s="63" t="s">
        <v>68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0</v>
      </c>
      <c r="E14" s="6">
        <f>H14+K14+N14</f>
        <v>0</v>
      </c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6">
        <f>G15+J15</f>
        <v>0</v>
      </c>
      <c r="E15" s="6">
        <f>H15</f>
        <v>0</v>
      </c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64"/>
      <c r="Q15" s="6"/>
    </row>
    <row r="16" spans="1:17" ht="23.25" x14ac:dyDescent="0.25">
      <c r="A16" s="60"/>
      <c r="B16" s="62"/>
      <c r="C16" s="5" t="s">
        <v>22</v>
      </c>
      <c r="D16" s="6">
        <f>G16+J16</f>
        <v>0</v>
      </c>
      <c r="E16" s="6">
        <f>H16+K16+N16</f>
        <v>0</v>
      </c>
      <c r="F16" s="7"/>
      <c r="G16" s="6"/>
      <c r="H16" s="6"/>
      <c r="I16" s="6"/>
      <c r="J16" s="10"/>
      <c r="K16" s="6"/>
      <c r="L16" s="6"/>
      <c r="M16" s="29">
        <v>0</v>
      </c>
      <c r="N16" s="6">
        <v>0</v>
      </c>
      <c r="O16" s="6">
        <v>0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1004.2</v>
      </c>
      <c r="E17" s="6">
        <f>H17+K17+O17</f>
        <v>654.20000000000005</v>
      </c>
      <c r="F17" s="7">
        <f>E17*100/D17</f>
        <v>65.146385182234624</v>
      </c>
      <c r="G17" s="6">
        <v>334.2</v>
      </c>
      <c r="H17" s="6">
        <v>334.2</v>
      </c>
      <c r="I17" s="6">
        <v>100</v>
      </c>
      <c r="J17" s="6">
        <v>320</v>
      </c>
      <c r="K17" s="6">
        <v>320</v>
      </c>
      <c r="L17" s="6">
        <v>100</v>
      </c>
      <c r="M17" s="7">
        <v>350</v>
      </c>
      <c r="N17" s="6">
        <v>0</v>
      </c>
      <c r="O17" s="6">
        <v>0</v>
      </c>
      <c r="P17" s="64"/>
      <c r="Q17" s="6"/>
    </row>
    <row r="18" spans="1:17" ht="78.75" customHeight="1" x14ac:dyDescent="0.25">
      <c r="A18" s="61"/>
      <c r="B18" s="4" t="s">
        <v>20</v>
      </c>
      <c r="C18" s="14" t="s">
        <v>69</v>
      </c>
      <c r="D18" s="8">
        <f>G18+J18+M18</f>
        <v>45</v>
      </c>
      <c r="E18" s="8">
        <f>H18+K18</f>
        <v>40</v>
      </c>
      <c r="F18" s="8">
        <f>E18*100/D18</f>
        <v>88.888888888888886</v>
      </c>
      <c r="G18" s="8">
        <v>15</v>
      </c>
      <c r="H18" s="8">
        <v>20</v>
      </c>
      <c r="I18" s="8">
        <f>H18*100/G18</f>
        <v>133.33333333333334</v>
      </c>
      <c r="J18" s="8">
        <v>15</v>
      </c>
      <c r="K18" s="8">
        <v>20</v>
      </c>
      <c r="L18" s="8">
        <f>K18*100/J18</f>
        <v>133.33333333333334</v>
      </c>
      <c r="M18" s="8">
        <v>15</v>
      </c>
      <c r="N18" s="8">
        <v>0</v>
      </c>
      <c r="O18" s="8">
        <v>0</v>
      </c>
      <c r="P18" s="65"/>
      <c r="Q18" s="6"/>
    </row>
    <row r="19" spans="1:17" ht="51" customHeight="1" x14ac:dyDescent="0.25">
      <c r="A19" s="75" t="s">
        <v>70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 t="shared" ref="D20:J20" si="1">D24</f>
        <v>1004.2</v>
      </c>
      <c r="E20" s="7">
        <f t="shared" si="1"/>
        <v>754.2</v>
      </c>
      <c r="F20" s="7">
        <f t="shared" si="1"/>
        <v>75.104560844453289</v>
      </c>
      <c r="G20" s="7">
        <f t="shared" si="1"/>
        <v>334.2</v>
      </c>
      <c r="H20" s="7">
        <f t="shared" si="1"/>
        <v>334.2</v>
      </c>
      <c r="I20" s="6">
        <f t="shared" si="1"/>
        <v>100</v>
      </c>
      <c r="J20" s="7">
        <f t="shared" si="1"/>
        <v>320</v>
      </c>
      <c r="K20" s="16">
        <v>320</v>
      </c>
      <c r="L20" s="6">
        <f>K20*100/J20</f>
        <v>100</v>
      </c>
      <c r="M20" s="7">
        <f>M24</f>
        <v>350</v>
      </c>
      <c r="N20" s="6">
        <f>N13</f>
        <v>350</v>
      </c>
      <c r="O20" s="6">
        <f>O13</f>
        <v>100</v>
      </c>
      <c r="P20" s="63" t="s">
        <v>71</v>
      </c>
      <c r="Q20" s="6"/>
    </row>
    <row r="21" spans="1:17" ht="23.25" x14ac:dyDescent="0.25">
      <c r="A21" s="60"/>
      <c r="B21" s="62"/>
      <c r="C21" s="5" t="s">
        <v>17</v>
      </c>
      <c r="D21" s="7">
        <f>G21+J21+M21</f>
        <v>0</v>
      </c>
      <c r="E21" s="6">
        <f>H21+K21+N21</f>
        <v>0</v>
      </c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6">
        <f>G22+J22</f>
        <v>0</v>
      </c>
      <c r="E22" s="6">
        <f>H22</f>
        <v>0</v>
      </c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64"/>
      <c r="Q22" s="6"/>
    </row>
    <row r="23" spans="1:17" ht="23.25" x14ac:dyDescent="0.25">
      <c r="A23" s="60"/>
      <c r="B23" s="62"/>
      <c r="C23" s="5" t="s">
        <v>22</v>
      </c>
      <c r="D23" s="6">
        <f>G23+J23</f>
        <v>0</v>
      </c>
      <c r="E23" s="6">
        <f>H23+K23+N23</f>
        <v>0</v>
      </c>
      <c r="F23" s="7"/>
      <c r="G23" s="6"/>
      <c r="H23" s="6"/>
      <c r="I23" s="6"/>
      <c r="J23" s="10"/>
      <c r="K23" s="6"/>
      <c r="L23" s="6"/>
      <c r="M23" s="29">
        <v>0</v>
      </c>
      <c r="N23" s="6">
        <v>0</v>
      </c>
      <c r="O23" s="6">
        <v>0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1004.2</v>
      </c>
      <c r="E24" s="6">
        <f>H24+K24+O24</f>
        <v>754.2</v>
      </c>
      <c r="F24" s="7">
        <f>E24*100/D24</f>
        <v>75.104560844453289</v>
      </c>
      <c r="G24" s="6">
        <v>334.2</v>
      </c>
      <c r="H24" s="6">
        <v>334.2</v>
      </c>
      <c r="I24" s="6">
        <v>100</v>
      </c>
      <c r="J24" s="6">
        <v>320</v>
      </c>
      <c r="K24" s="6">
        <v>320</v>
      </c>
      <c r="L24" s="6">
        <v>100</v>
      </c>
      <c r="M24" s="7">
        <v>350</v>
      </c>
      <c r="N24" s="6">
        <f>N20</f>
        <v>350</v>
      </c>
      <c r="O24" s="6">
        <f>O20</f>
        <v>100</v>
      </c>
      <c r="P24" s="64"/>
      <c r="Q24" s="6"/>
    </row>
    <row r="25" spans="1:17" ht="79.5" x14ac:dyDescent="0.25">
      <c r="A25" s="61"/>
      <c r="B25" s="4" t="s">
        <v>20</v>
      </c>
      <c r="C25" s="28" t="s">
        <v>39</v>
      </c>
      <c r="D25" s="8">
        <f>G25+J25+M25</f>
        <v>45</v>
      </c>
      <c r="E25" s="8">
        <f>H25+K25</f>
        <v>40</v>
      </c>
      <c r="F25" s="8">
        <f>E25*100/D25</f>
        <v>88.888888888888886</v>
      </c>
      <c r="G25" s="8">
        <v>15</v>
      </c>
      <c r="H25" s="8">
        <v>20</v>
      </c>
      <c r="I25" s="8">
        <f>H25*100/G25</f>
        <v>133.33333333333334</v>
      </c>
      <c r="J25" s="8">
        <v>15</v>
      </c>
      <c r="K25" s="8">
        <v>20</v>
      </c>
      <c r="L25" s="8">
        <f>K25*100/J25</f>
        <v>133.33333333333334</v>
      </c>
      <c r="M25" s="8">
        <v>15</v>
      </c>
      <c r="N25" s="8">
        <v>15</v>
      </c>
      <c r="O25" s="6">
        <f>O20</f>
        <v>100</v>
      </c>
      <c r="P25" s="65"/>
      <c r="Q25" s="6"/>
    </row>
    <row r="26" spans="1:17" x14ac:dyDescent="0.25">
      <c r="A26" s="75" t="s">
        <v>72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ht="57" x14ac:dyDescent="0.25">
      <c r="A27" s="59" t="s">
        <v>19</v>
      </c>
      <c r="B27" s="62" t="s">
        <v>18</v>
      </c>
      <c r="C27" s="4" t="s">
        <v>16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6">
        <v>0</v>
      </c>
      <c r="J27" s="7">
        <v>0</v>
      </c>
      <c r="K27" s="6">
        <v>0</v>
      </c>
      <c r="L27" s="6">
        <v>0</v>
      </c>
      <c r="M27" s="7">
        <v>0</v>
      </c>
      <c r="N27" s="6">
        <v>0</v>
      </c>
      <c r="O27" s="6">
        <v>0</v>
      </c>
      <c r="P27" s="63" t="s">
        <v>73</v>
      </c>
      <c r="Q27" s="6"/>
    </row>
    <row r="28" spans="1:17" ht="23.25" x14ac:dyDescent="0.25">
      <c r="A28" s="60"/>
      <c r="B28" s="62"/>
      <c r="C28" s="5" t="s">
        <v>17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6">
        <v>0</v>
      </c>
      <c r="J28" s="7">
        <v>0</v>
      </c>
      <c r="K28" s="6">
        <v>0</v>
      </c>
      <c r="L28" s="6">
        <v>0</v>
      </c>
      <c r="M28" s="7">
        <v>0</v>
      </c>
      <c r="N28" s="6">
        <v>0</v>
      </c>
      <c r="O28" s="6">
        <v>0</v>
      </c>
      <c r="P28" s="64"/>
      <c r="Q28" s="6"/>
    </row>
    <row r="29" spans="1:17" ht="23.25" x14ac:dyDescent="0.25">
      <c r="A29" s="60"/>
      <c r="B29" s="62"/>
      <c r="C29" s="5" t="s">
        <v>21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6">
        <v>0</v>
      </c>
      <c r="J29" s="7">
        <v>0</v>
      </c>
      <c r="K29" s="6">
        <v>0</v>
      </c>
      <c r="L29" s="6">
        <v>0</v>
      </c>
      <c r="M29" s="7">
        <v>0</v>
      </c>
      <c r="N29" s="6">
        <v>0</v>
      </c>
      <c r="O29" s="6">
        <v>0</v>
      </c>
      <c r="P29" s="64"/>
      <c r="Q29" s="6"/>
    </row>
    <row r="30" spans="1:17" ht="23.25" x14ac:dyDescent="0.25">
      <c r="A30" s="60"/>
      <c r="B30" s="62"/>
      <c r="C30" s="5" t="s">
        <v>22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6">
        <v>0</v>
      </c>
      <c r="J30" s="7">
        <v>0</v>
      </c>
      <c r="K30" s="6">
        <v>0</v>
      </c>
      <c r="L30" s="6">
        <v>0</v>
      </c>
      <c r="M30" s="7">
        <v>0</v>
      </c>
      <c r="N30" s="6">
        <v>0</v>
      </c>
      <c r="O30" s="6">
        <v>0</v>
      </c>
      <c r="P30" s="64"/>
      <c r="Q30" s="6"/>
    </row>
    <row r="31" spans="1:17" ht="23.25" x14ac:dyDescent="0.25">
      <c r="A31" s="60"/>
      <c r="B31" s="62"/>
      <c r="C31" s="5" t="s">
        <v>23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6">
        <v>0</v>
      </c>
      <c r="J31" s="7">
        <v>0</v>
      </c>
      <c r="K31" s="6">
        <v>0</v>
      </c>
      <c r="L31" s="6">
        <v>0</v>
      </c>
      <c r="M31" s="7">
        <v>0</v>
      </c>
      <c r="N31" s="6">
        <v>0</v>
      </c>
      <c r="O31" s="6">
        <v>0</v>
      </c>
      <c r="P31" s="64"/>
      <c r="Q31" s="6"/>
    </row>
    <row r="32" spans="1:17" ht="79.5" x14ac:dyDescent="0.25">
      <c r="A32" s="61"/>
      <c r="B32" s="4" t="s">
        <v>20</v>
      </c>
      <c r="C32" s="28" t="s">
        <v>39</v>
      </c>
      <c r="D32" s="8">
        <f>G32+J32+M32</f>
        <v>30</v>
      </c>
      <c r="E32" s="8">
        <v>0</v>
      </c>
      <c r="F32" s="8">
        <f>E32*100/D32</f>
        <v>0</v>
      </c>
      <c r="G32" s="8">
        <v>15</v>
      </c>
      <c r="H32" s="8">
        <v>0</v>
      </c>
      <c r="I32" s="8">
        <f>H32*100/G32</f>
        <v>0</v>
      </c>
      <c r="J32" s="8">
        <v>15</v>
      </c>
      <c r="K32" s="8">
        <v>0</v>
      </c>
      <c r="L32" s="8">
        <f>K32*100/J32</f>
        <v>0</v>
      </c>
      <c r="M32" s="8">
        <v>0</v>
      </c>
      <c r="N32" s="8">
        <v>0</v>
      </c>
      <c r="O32" s="8">
        <v>100</v>
      </c>
      <c r="P32" s="65"/>
      <c r="Q32" s="6"/>
    </row>
    <row r="33" spans="1:17" ht="27.75" customHeight="1" x14ac:dyDescent="0.25">
      <c r="A33" s="73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x14ac:dyDescent="0.25">
      <c r="A34" s="77"/>
      <c r="B34" s="78"/>
      <c r="C34" s="17"/>
      <c r="D34" s="18"/>
      <c r="E34" s="18"/>
      <c r="F34" s="19"/>
      <c r="G34" s="19"/>
      <c r="H34" s="20"/>
      <c r="I34" s="19"/>
      <c r="J34" s="18"/>
      <c r="K34" s="19"/>
      <c r="L34" s="19"/>
      <c r="M34" s="18"/>
      <c r="N34" s="19"/>
      <c r="O34" s="19"/>
      <c r="P34" s="79"/>
      <c r="Q34" s="19"/>
    </row>
    <row r="35" spans="1:17" x14ac:dyDescent="0.25">
      <c r="A35" s="77"/>
      <c r="B35" s="78"/>
      <c r="C35" s="21"/>
      <c r="D35" s="18"/>
      <c r="E35" s="19"/>
      <c r="F35" s="19"/>
      <c r="G35" s="19"/>
      <c r="H35" s="19"/>
      <c r="I35" s="19"/>
      <c r="J35" s="19"/>
      <c r="K35" s="19"/>
      <c r="L35" s="19"/>
      <c r="M35" s="18"/>
      <c r="N35" s="19"/>
      <c r="O35" s="19"/>
      <c r="P35" s="79"/>
      <c r="Q35" s="19"/>
    </row>
    <row r="36" spans="1:17" x14ac:dyDescent="0.25">
      <c r="A36" s="77"/>
      <c r="B36" s="78"/>
      <c r="C36" s="21"/>
      <c r="D36" s="19"/>
      <c r="E36" s="19"/>
      <c r="F36" s="19"/>
      <c r="G36" s="19"/>
      <c r="H36" s="19"/>
      <c r="I36" s="19"/>
      <c r="J36" s="19"/>
      <c r="K36" s="19"/>
      <c r="L36" s="19"/>
      <c r="M36" s="18"/>
      <c r="N36" s="19"/>
      <c r="O36" s="19"/>
      <c r="P36" s="79"/>
      <c r="Q36" s="19"/>
    </row>
    <row r="37" spans="1:17" x14ac:dyDescent="0.25">
      <c r="A37" s="77"/>
      <c r="B37" s="78"/>
      <c r="C37" s="21"/>
      <c r="D37" s="19"/>
      <c r="E37" s="19"/>
      <c r="F37" s="19"/>
      <c r="G37" s="19"/>
      <c r="H37" s="19"/>
      <c r="I37" s="19"/>
      <c r="J37" s="22"/>
      <c r="K37" s="19"/>
      <c r="L37" s="19"/>
      <c r="M37" s="23"/>
      <c r="N37" s="19"/>
      <c r="O37" s="19"/>
      <c r="P37" s="79"/>
      <c r="Q37" s="19"/>
    </row>
    <row r="38" spans="1:17" x14ac:dyDescent="0.25">
      <c r="A38" s="77"/>
      <c r="B38" s="78"/>
      <c r="C38" s="21"/>
      <c r="D38" s="18"/>
      <c r="E38" s="19"/>
      <c r="F38" s="19"/>
      <c r="G38" s="19"/>
      <c r="H38" s="19"/>
      <c r="I38" s="19"/>
      <c r="J38" s="19"/>
      <c r="K38" s="19"/>
      <c r="L38" s="19"/>
      <c r="M38" s="18"/>
      <c r="N38" s="19"/>
      <c r="O38" s="19"/>
      <c r="P38" s="79"/>
      <c r="Q38" s="19"/>
    </row>
    <row r="39" spans="1:17" ht="147.75" customHeight="1" x14ac:dyDescent="0.25">
      <c r="A39" s="77"/>
      <c r="B39" s="17"/>
      <c r="C39" s="26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79"/>
      <c r="Q39" s="19"/>
    </row>
    <row r="40" spans="1:17" x14ac:dyDescent="0.25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 x14ac:dyDescent="0.25">
      <c r="A41" s="77"/>
      <c r="B41" s="78"/>
      <c r="C41" s="17"/>
      <c r="D41" s="18"/>
      <c r="E41" s="18"/>
      <c r="F41" s="19"/>
      <c r="G41" s="19"/>
      <c r="H41" s="20"/>
      <c r="I41" s="19"/>
      <c r="J41" s="18"/>
      <c r="K41" s="19"/>
      <c r="L41" s="19"/>
      <c r="M41" s="27"/>
      <c r="N41" s="19"/>
      <c r="O41" s="19"/>
      <c r="P41" s="79"/>
      <c r="Q41" s="19"/>
    </row>
    <row r="42" spans="1:17" x14ac:dyDescent="0.25">
      <c r="A42" s="77"/>
      <c r="B42" s="78"/>
      <c r="C42" s="21"/>
      <c r="D42" s="18"/>
      <c r="E42" s="19"/>
      <c r="F42" s="19"/>
      <c r="G42" s="19"/>
      <c r="H42" s="19"/>
      <c r="I42" s="19"/>
      <c r="J42" s="19"/>
      <c r="K42" s="19"/>
      <c r="L42" s="19"/>
      <c r="M42" s="18"/>
      <c r="N42" s="19"/>
      <c r="O42" s="19"/>
      <c r="P42" s="79"/>
      <c r="Q42" s="19"/>
    </row>
    <row r="43" spans="1:17" x14ac:dyDescent="0.25">
      <c r="A43" s="77"/>
      <c r="B43" s="78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8"/>
      <c r="N43" s="19"/>
      <c r="O43" s="19"/>
      <c r="P43" s="79"/>
      <c r="Q43" s="19"/>
    </row>
    <row r="44" spans="1:17" x14ac:dyDescent="0.25">
      <c r="A44" s="77"/>
      <c r="B44" s="78"/>
      <c r="C44" s="21"/>
      <c r="D44" s="19"/>
      <c r="E44" s="19"/>
      <c r="F44" s="19"/>
      <c r="G44" s="19"/>
      <c r="H44" s="19"/>
      <c r="I44" s="19"/>
      <c r="J44" s="22"/>
      <c r="K44" s="19"/>
      <c r="L44" s="19"/>
      <c r="M44" s="23"/>
      <c r="N44" s="19"/>
      <c r="O44" s="19"/>
      <c r="P44" s="79"/>
      <c r="Q44" s="19"/>
    </row>
    <row r="45" spans="1:17" x14ac:dyDescent="0.25">
      <c r="A45" s="77"/>
      <c r="B45" s="78"/>
      <c r="C45" s="21"/>
      <c r="D45" s="18"/>
      <c r="E45" s="19"/>
      <c r="F45" s="19"/>
      <c r="G45" s="19"/>
      <c r="H45" s="19"/>
      <c r="I45" s="19"/>
      <c r="J45" s="19"/>
      <c r="K45" s="19"/>
      <c r="L45" s="19"/>
      <c r="M45" s="27"/>
      <c r="N45" s="19"/>
      <c r="O45" s="19"/>
      <c r="P45" s="79"/>
      <c r="Q45" s="19"/>
    </row>
    <row r="46" spans="1:17" x14ac:dyDescent="0.25">
      <c r="A46" s="77"/>
      <c r="B46" s="17"/>
      <c r="C46" s="26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79"/>
      <c r="Q46" s="19"/>
    </row>
    <row r="47" spans="1:17" x14ac:dyDescent="0.25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</row>
    <row r="48" spans="1:17" x14ac:dyDescent="0.25">
      <c r="A48" s="77"/>
      <c r="B48" s="78"/>
      <c r="C48" s="17"/>
      <c r="D48" s="18"/>
      <c r="E48" s="18"/>
      <c r="F48" s="19"/>
      <c r="G48" s="19"/>
      <c r="H48" s="20"/>
      <c r="I48" s="19"/>
      <c r="J48" s="18"/>
      <c r="K48" s="19"/>
      <c r="L48" s="19"/>
      <c r="M48" s="27"/>
      <c r="N48" s="19"/>
      <c r="O48" s="19"/>
      <c r="P48" s="79"/>
      <c r="Q48" s="19"/>
    </row>
    <row r="49" spans="1:17" x14ac:dyDescent="0.25">
      <c r="A49" s="77"/>
      <c r="B49" s="78"/>
      <c r="C49" s="21"/>
      <c r="D49" s="18"/>
      <c r="E49" s="19"/>
      <c r="F49" s="19"/>
      <c r="G49" s="19"/>
      <c r="H49" s="19"/>
      <c r="I49" s="19"/>
      <c r="J49" s="19"/>
      <c r="K49" s="19"/>
      <c r="L49" s="19"/>
      <c r="M49" s="18"/>
      <c r="N49" s="19"/>
      <c r="O49" s="19"/>
      <c r="P49" s="79"/>
      <c r="Q49" s="19"/>
    </row>
    <row r="50" spans="1:17" x14ac:dyDescent="0.25">
      <c r="A50" s="77"/>
      <c r="B50" s="78"/>
      <c r="C50" s="21"/>
      <c r="D50" s="19"/>
      <c r="E50" s="19"/>
      <c r="F50" s="19"/>
      <c r="G50" s="19"/>
      <c r="H50" s="19"/>
      <c r="I50" s="19"/>
      <c r="J50" s="19"/>
      <c r="K50" s="19"/>
      <c r="L50" s="19"/>
      <c r="M50" s="18"/>
      <c r="N50" s="19"/>
      <c r="O50" s="19"/>
      <c r="P50" s="79"/>
      <c r="Q50" s="19"/>
    </row>
    <row r="51" spans="1:17" x14ac:dyDescent="0.25">
      <c r="A51" s="77"/>
      <c r="B51" s="78"/>
      <c r="C51" s="21"/>
      <c r="D51" s="19"/>
      <c r="E51" s="19"/>
      <c r="F51" s="19"/>
      <c r="G51" s="19"/>
      <c r="H51" s="19"/>
      <c r="I51" s="19"/>
      <c r="J51" s="22"/>
      <c r="K51" s="19"/>
      <c r="L51" s="19"/>
      <c r="M51" s="23"/>
      <c r="N51" s="19"/>
      <c r="O51" s="19"/>
      <c r="P51" s="79"/>
      <c r="Q51" s="19"/>
    </row>
    <row r="52" spans="1:17" x14ac:dyDescent="0.25">
      <c r="A52" s="77"/>
      <c r="B52" s="78"/>
      <c r="C52" s="21"/>
      <c r="D52" s="18"/>
      <c r="E52" s="19"/>
      <c r="F52" s="19"/>
      <c r="G52" s="19"/>
      <c r="H52" s="19"/>
      <c r="I52" s="19"/>
      <c r="J52" s="19"/>
      <c r="K52" s="19"/>
      <c r="L52" s="19"/>
      <c r="M52" s="27"/>
      <c r="N52" s="19"/>
      <c r="O52" s="19"/>
      <c r="P52" s="79"/>
      <c r="Q52" s="19"/>
    </row>
    <row r="53" spans="1:17" x14ac:dyDescent="0.25">
      <c r="A53" s="77"/>
      <c r="B53" s="17"/>
      <c r="C53" s="26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79"/>
      <c r="Q53" s="19"/>
    </row>
    <row r="54" spans="1:17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</row>
  </sheetData>
  <mergeCells count="41">
    <mergeCell ref="P13:P18"/>
    <mergeCell ref="C2:O2"/>
    <mergeCell ref="A4:P4"/>
    <mergeCell ref="C6:O6"/>
    <mergeCell ref="A8:A10"/>
    <mergeCell ref="B8:B10"/>
    <mergeCell ref="C8:C10"/>
    <mergeCell ref="D8:O8"/>
    <mergeCell ref="P8:P10"/>
    <mergeCell ref="P41:P46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A12:Q12"/>
    <mergeCell ref="A13:A18"/>
    <mergeCell ref="B13:B17"/>
    <mergeCell ref="A47:Q47"/>
    <mergeCell ref="A19:Q19"/>
    <mergeCell ref="A48:A53"/>
    <mergeCell ref="B48:B52"/>
    <mergeCell ref="P48:P53"/>
    <mergeCell ref="A26:Q26"/>
    <mergeCell ref="A27:A32"/>
    <mergeCell ref="B27:B31"/>
    <mergeCell ref="P27:P32"/>
    <mergeCell ref="A33:Q33"/>
    <mergeCell ref="A34:A39"/>
    <mergeCell ref="B34:B38"/>
    <mergeCell ref="P34:P39"/>
    <mergeCell ref="A40:Q40"/>
    <mergeCell ref="A41:A46"/>
    <mergeCell ref="B41:B4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topLeftCell="A11" zoomScale="80" zoomScaleNormal="80" workbookViewId="0">
      <selection activeCell="O25" sqref="O25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11.5703125" customWidth="1"/>
    <col min="14" max="14" width="9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74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75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28.5" customHeight="1" x14ac:dyDescent="0.25">
      <c r="A12" s="69" t="s">
        <v>76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D17+D16+D15+D14</f>
        <v>9249.9189999999999</v>
      </c>
      <c r="E13" s="7">
        <f>E14+E15+E16+E17</f>
        <v>6529.3740158168093</v>
      </c>
      <c r="F13" s="7">
        <f>F17</f>
        <v>54.020262034578707</v>
      </c>
      <c r="G13" s="7">
        <f>G17+G16+G15+G14</f>
        <v>1834.4019999999998</v>
      </c>
      <c r="H13" s="7">
        <f>H17+H16+H15+H14</f>
        <v>1834.4020000000003</v>
      </c>
      <c r="I13" s="6">
        <f>I17</f>
        <v>100</v>
      </c>
      <c r="J13" s="7">
        <v>3415.0439999999999</v>
      </c>
      <c r="K13" s="6">
        <v>3306.652</v>
      </c>
      <c r="L13" s="6">
        <f>K13*100/J13</f>
        <v>96.826043822568622</v>
      </c>
      <c r="M13" s="7">
        <v>4903.7849999999999</v>
      </c>
      <c r="N13" s="6">
        <v>1910.5360000000001</v>
      </c>
      <c r="O13" s="16">
        <f>N13*100/M13</f>
        <v>38.960435663472197</v>
      </c>
      <c r="P13" s="63" t="s">
        <v>78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1886.528</v>
      </c>
      <c r="E14" s="6">
        <f>H14+K14+N14</f>
        <v>1886.528</v>
      </c>
      <c r="F14" s="7">
        <f t="shared" ref="F14:F16" si="0">E14*100/D14</f>
        <v>99.999999999999986</v>
      </c>
      <c r="G14" s="6">
        <v>371.084</v>
      </c>
      <c r="H14" s="6">
        <v>371.084</v>
      </c>
      <c r="I14" s="6">
        <v>100</v>
      </c>
      <c r="J14" s="6">
        <v>449.92599999999999</v>
      </c>
      <c r="K14" s="6">
        <v>449.92599999999999</v>
      </c>
      <c r="L14" s="6">
        <f t="shared" ref="L14:L17" si="1">K14*100/J14</f>
        <v>100</v>
      </c>
      <c r="M14" s="7">
        <v>1065.518</v>
      </c>
      <c r="N14" s="6">
        <v>1065.518</v>
      </c>
      <c r="O14" s="16">
        <f t="shared" ref="O14:O17" si="2">N14*100/M14</f>
        <v>100</v>
      </c>
      <c r="P14" s="64"/>
      <c r="Q14" s="6"/>
    </row>
    <row r="15" spans="1:17" ht="23.25" x14ac:dyDescent="0.25">
      <c r="A15" s="60"/>
      <c r="B15" s="62"/>
      <c r="C15" s="5" t="s">
        <v>21</v>
      </c>
      <c r="D15" s="6">
        <f>G15+J1+M135</f>
        <v>245.21600000000001</v>
      </c>
      <c r="E15" s="6">
        <f>H15+K15+N15</f>
        <v>433.03800000000001</v>
      </c>
      <c r="F15" s="7">
        <f t="shared" si="0"/>
        <v>176.59451259297927</v>
      </c>
      <c r="G15" s="6">
        <v>245.21600000000001</v>
      </c>
      <c r="H15" s="6">
        <v>245.21600000000001</v>
      </c>
      <c r="I15" s="6">
        <v>100</v>
      </c>
      <c r="J15" s="6">
        <v>117.23</v>
      </c>
      <c r="K15" s="6">
        <v>117.23</v>
      </c>
      <c r="L15" s="6">
        <f t="shared" si="1"/>
        <v>100</v>
      </c>
      <c r="M15" s="7">
        <v>786.08199999999999</v>
      </c>
      <c r="N15" s="6">
        <v>70.591999999999999</v>
      </c>
      <c r="O15" s="16">
        <f t="shared" si="2"/>
        <v>8.9802336143048684</v>
      </c>
      <c r="P15" s="64"/>
      <c r="Q15" s="6"/>
    </row>
    <row r="16" spans="1:17" ht="23.25" x14ac:dyDescent="0.25">
      <c r="A16" s="60"/>
      <c r="B16" s="62"/>
      <c r="C16" s="5" t="s">
        <v>22</v>
      </c>
      <c r="D16" s="7">
        <f>G16+J16+M16</f>
        <v>4163.902</v>
      </c>
      <c r="E16" s="6">
        <f>H16+K16+N16</f>
        <v>2613.902</v>
      </c>
      <c r="F16" s="7">
        <f t="shared" si="0"/>
        <v>62.775300667498904</v>
      </c>
      <c r="G16" s="6">
        <f>1834.402-G14-G15-G17</f>
        <v>883.90199999999982</v>
      </c>
      <c r="H16" s="6">
        <v>883.90200000000004</v>
      </c>
      <c r="I16" s="6">
        <v>100</v>
      </c>
      <c r="J16" s="10">
        <v>1565</v>
      </c>
      <c r="K16" s="6">
        <v>1520</v>
      </c>
      <c r="L16" s="16">
        <f t="shared" si="1"/>
        <v>97.12460063897764</v>
      </c>
      <c r="M16" s="29">
        <f>1100+615</f>
        <v>1715</v>
      </c>
      <c r="N16" s="6">
        <v>210</v>
      </c>
      <c r="O16" s="16">
        <f t="shared" si="2"/>
        <v>12.244897959183673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2954.2730000000001</v>
      </c>
      <c r="E17" s="6">
        <f>H17+K17+O17</f>
        <v>1595.9060158168093</v>
      </c>
      <c r="F17" s="7">
        <f>E17*100/D17</f>
        <v>54.020262034578707</v>
      </c>
      <c r="G17" s="6">
        <v>334.2</v>
      </c>
      <c r="H17" s="6">
        <v>334.2</v>
      </c>
      <c r="I17" s="6">
        <v>100</v>
      </c>
      <c r="J17" s="6">
        <v>1282.8879999999999</v>
      </c>
      <c r="K17" s="6">
        <v>1219.4960000000001</v>
      </c>
      <c r="L17" s="16">
        <f t="shared" si="1"/>
        <v>95.058648923366661</v>
      </c>
      <c r="M17" s="7">
        <f>M13-M14-M15-M16</f>
        <v>1337.1849999999999</v>
      </c>
      <c r="N17" s="6">
        <f>N13-N14-N15-N16</f>
        <v>564.42600000000004</v>
      </c>
      <c r="O17" s="16">
        <f t="shared" si="2"/>
        <v>42.210015816809197</v>
      </c>
      <c r="P17" s="64"/>
      <c r="Q17" s="6"/>
    </row>
    <row r="18" spans="1:17" ht="78.75" customHeight="1" x14ac:dyDescent="0.25">
      <c r="A18" s="61"/>
      <c r="B18" s="4" t="s">
        <v>20</v>
      </c>
      <c r="C18" s="14"/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65"/>
      <c r="Q18" s="6"/>
    </row>
    <row r="19" spans="1:17" ht="58.5" customHeight="1" x14ac:dyDescent="0.25">
      <c r="A19" s="75" t="s">
        <v>77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D24+D23+D22+D21</f>
        <v>9249.9189999999999</v>
      </c>
      <c r="E20" s="7">
        <f>E21+E22+E23+E24</f>
        <v>6529.3740158168093</v>
      </c>
      <c r="F20" s="7">
        <f>F24</f>
        <v>54.020262034578707</v>
      </c>
      <c r="G20" s="7">
        <f>G24+G23+G22+G21</f>
        <v>1834.4019999999998</v>
      </c>
      <c r="H20" s="7">
        <f>H24+H23+H22+H21</f>
        <v>1834.4020000000003</v>
      </c>
      <c r="I20" s="6">
        <f>I24</f>
        <v>100</v>
      </c>
      <c r="J20" s="7">
        <f t="shared" ref="J20:K24" si="3">J13</f>
        <v>3415.0439999999999</v>
      </c>
      <c r="K20" s="6">
        <f t="shared" si="3"/>
        <v>3306.652</v>
      </c>
      <c r="L20" s="6">
        <f>K20*100/J20</f>
        <v>96.826043822568622</v>
      </c>
      <c r="M20" s="7">
        <f t="shared" ref="M20:O24" si="4">M13</f>
        <v>4903.7849999999999</v>
      </c>
      <c r="N20" s="6">
        <f t="shared" si="4"/>
        <v>1910.5360000000001</v>
      </c>
      <c r="O20" s="16">
        <f t="shared" si="4"/>
        <v>38.960435663472197</v>
      </c>
      <c r="P20" s="63" t="s">
        <v>71</v>
      </c>
      <c r="Q20" s="6"/>
    </row>
    <row r="21" spans="1:17" ht="23.25" x14ac:dyDescent="0.25">
      <c r="A21" s="60"/>
      <c r="B21" s="62"/>
      <c r="C21" s="5" t="s">
        <v>17</v>
      </c>
      <c r="D21" s="7">
        <f>G21+J21+M21</f>
        <v>1886.528</v>
      </c>
      <c r="E21" s="6">
        <f>H21+K21+N21</f>
        <v>1886.528</v>
      </c>
      <c r="F21" s="7">
        <f t="shared" ref="F21:F23" si="5">E21*100/D21</f>
        <v>99.999999999999986</v>
      </c>
      <c r="G21" s="6">
        <v>371.084</v>
      </c>
      <c r="H21" s="6">
        <v>371.084</v>
      </c>
      <c r="I21" s="6">
        <v>100</v>
      </c>
      <c r="J21" s="6">
        <f t="shared" si="3"/>
        <v>449.92599999999999</v>
      </c>
      <c r="K21" s="6">
        <f t="shared" si="3"/>
        <v>449.92599999999999</v>
      </c>
      <c r="L21" s="6">
        <f t="shared" ref="L21:L24" si="6">K21*100/J21</f>
        <v>100</v>
      </c>
      <c r="M21" s="7">
        <f t="shared" si="4"/>
        <v>1065.518</v>
      </c>
      <c r="N21" s="6">
        <f t="shared" si="4"/>
        <v>1065.518</v>
      </c>
      <c r="O21" s="16">
        <f t="shared" si="4"/>
        <v>100</v>
      </c>
      <c r="P21" s="64"/>
      <c r="Q21" s="6"/>
    </row>
    <row r="22" spans="1:17" ht="23.25" x14ac:dyDescent="0.25">
      <c r="A22" s="60"/>
      <c r="B22" s="62"/>
      <c r="C22" s="5" t="s">
        <v>21</v>
      </c>
      <c r="D22" s="6">
        <f>G22+J8+M142</f>
        <v>245.21600000000001</v>
      </c>
      <c r="E22" s="6">
        <f>H22+K22+N22</f>
        <v>433.03800000000001</v>
      </c>
      <c r="F22" s="7">
        <f t="shared" si="5"/>
        <v>176.59451259297927</v>
      </c>
      <c r="G22" s="6">
        <v>245.21600000000001</v>
      </c>
      <c r="H22" s="6">
        <v>245.21600000000001</v>
      </c>
      <c r="I22" s="6">
        <v>100</v>
      </c>
      <c r="J22" s="6">
        <f t="shared" si="3"/>
        <v>117.23</v>
      </c>
      <c r="K22" s="6">
        <f t="shared" si="3"/>
        <v>117.23</v>
      </c>
      <c r="L22" s="6">
        <f t="shared" si="6"/>
        <v>100</v>
      </c>
      <c r="M22" s="7">
        <f t="shared" si="4"/>
        <v>786.08199999999999</v>
      </c>
      <c r="N22" s="6">
        <f t="shared" si="4"/>
        <v>70.591999999999999</v>
      </c>
      <c r="O22" s="16">
        <f t="shared" si="4"/>
        <v>8.9802336143048684</v>
      </c>
      <c r="P22" s="64"/>
      <c r="Q22" s="6"/>
    </row>
    <row r="23" spans="1:17" ht="23.25" x14ac:dyDescent="0.25">
      <c r="A23" s="60"/>
      <c r="B23" s="62"/>
      <c r="C23" s="5" t="s">
        <v>22</v>
      </c>
      <c r="D23" s="7">
        <f>G23+J23+M23</f>
        <v>4163.902</v>
      </c>
      <c r="E23" s="6">
        <f>H23+K23+N23</f>
        <v>2613.902</v>
      </c>
      <c r="F23" s="7">
        <f t="shared" si="5"/>
        <v>62.775300667498904</v>
      </c>
      <c r="G23" s="6">
        <f>1834.402-G21-G22-G24</f>
        <v>883.90199999999982</v>
      </c>
      <c r="H23" s="6">
        <v>883.90200000000004</v>
      </c>
      <c r="I23" s="6">
        <v>100</v>
      </c>
      <c r="J23" s="10">
        <f t="shared" si="3"/>
        <v>1565</v>
      </c>
      <c r="K23" s="6">
        <f t="shared" si="3"/>
        <v>1520</v>
      </c>
      <c r="L23" s="16">
        <f t="shared" si="6"/>
        <v>97.12460063897764</v>
      </c>
      <c r="M23" s="29">
        <f t="shared" si="4"/>
        <v>1715</v>
      </c>
      <c r="N23" s="6">
        <f t="shared" si="4"/>
        <v>210</v>
      </c>
      <c r="O23" s="16">
        <f t="shared" si="4"/>
        <v>12.244897959183673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2954.2730000000001</v>
      </c>
      <c r="E24" s="6">
        <f>H24+K24+O24</f>
        <v>1595.9060158168093</v>
      </c>
      <c r="F24" s="7">
        <f>E24*100/D24</f>
        <v>54.020262034578707</v>
      </c>
      <c r="G24" s="6">
        <v>334.2</v>
      </c>
      <c r="H24" s="6">
        <v>334.2</v>
      </c>
      <c r="I24" s="6">
        <v>100</v>
      </c>
      <c r="J24" s="6">
        <f t="shared" si="3"/>
        <v>1282.8879999999999</v>
      </c>
      <c r="K24" s="6">
        <f t="shared" si="3"/>
        <v>1219.4960000000001</v>
      </c>
      <c r="L24" s="16">
        <f t="shared" si="6"/>
        <v>95.058648923366661</v>
      </c>
      <c r="M24" s="7">
        <f t="shared" si="4"/>
        <v>1337.1849999999999</v>
      </c>
      <c r="N24" s="6">
        <f t="shared" si="4"/>
        <v>564.42600000000004</v>
      </c>
      <c r="O24" s="16">
        <f t="shared" si="4"/>
        <v>42.210015816809197</v>
      </c>
      <c r="P24" s="64"/>
      <c r="Q24" s="6"/>
    </row>
    <row r="25" spans="1:17" ht="79.5" x14ac:dyDescent="0.25">
      <c r="A25" s="61"/>
      <c r="B25" s="4" t="s">
        <v>20</v>
      </c>
      <c r="C25" s="28" t="s">
        <v>39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65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topLeftCell="A7" zoomScale="90" zoomScaleNormal="90" workbookViewId="0">
      <selection activeCell="T19" sqref="T19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0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47.25" customHeight="1" x14ac:dyDescent="0.25">
      <c r="A4" s="46" t="s">
        <v>105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106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95.25" customHeight="1" x14ac:dyDescent="0.25">
      <c r="A12" s="69" t="s">
        <v>107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>D17+D16+D15+D14</f>
        <v>31615.631000000001</v>
      </c>
      <c r="E13" s="7">
        <f>E14+E15+E16+E17</f>
        <v>29187.518001934222</v>
      </c>
      <c r="F13" s="7">
        <f>F17</f>
        <v>79.964564362909812</v>
      </c>
      <c r="G13" s="7">
        <f>G17+G16+G15+G14</f>
        <v>27345.531999999999</v>
      </c>
      <c r="H13" s="7">
        <f>H17+H16+H15+H14</f>
        <v>26534.845000000001</v>
      </c>
      <c r="I13" s="6">
        <f>H13*100/G13</f>
        <v>97.035395032724182</v>
      </c>
      <c r="J13" s="7">
        <v>2324.6280000000002</v>
      </c>
      <c r="K13" s="6">
        <v>2246.1579999999999</v>
      </c>
      <c r="L13" s="6">
        <f>K13*100/J13</f>
        <v>96.624406141541769</v>
      </c>
      <c r="M13" s="7">
        <v>1945.47</v>
      </c>
      <c r="N13" s="6">
        <v>1092.3810000000001</v>
      </c>
      <c r="O13" s="6">
        <f>N13*100/M13</f>
        <v>56.149979182408366</v>
      </c>
      <c r="P13" s="63" t="s">
        <v>109</v>
      </c>
      <c r="Q13" s="6"/>
    </row>
    <row r="14" spans="1:17" ht="23.25" x14ac:dyDescent="0.25">
      <c r="A14" s="60"/>
      <c r="B14" s="62"/>
      <c r="C14" s="5" t="s">
        <v>17</v>
      </c>
      <c r="D14" s="7">
        <f>G14+J14+M14</f>
        <v>0</v>
      </c>
      <c r="E14" s="6">
        <f>H14+K14+N14</f>
        <v>0</v>
      </c>
      <c r="F14" s="7" t="e">
        <f t="shared" ref="F14:F16" si="0">E14*100/D14</f>
        <v>#DIV/0!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7">
        <v>0</v>
      </c>
      <c r="N14" s="6">
        <v>0</v>
      </c>
      <c r="O14" s="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6">
        <f>G15+J1+M135</f>
        <v>10574</v>
      </c>
      <c r="E15" s="6">
        <f>H15+K15+N15</f>
        <v>10574</v>
      </c>
      <c r="F15" s="7">
        <f t="shared" si="0"/>
        <v>100</v>
      </c>
      <c r="G15" s="6">
        <v>10574</v>
      </c>
      <c r="H15" s="6">
        <v>10574</v>
      </c>
      <c r="I15" s="6">
        <f t="shared" ref="I15:I17" si="1">H15*100/G15</f>
        <v>100</v>
      </c>
      <c r="J15" s="6">
        <v>0</v>
      </c>
      <c r="K15" s="6">
        <v>0</v>
      </c>
      <c r="L15" s="6">
        <v>0</v>
      </c>
      <c r="M15" s="7">
        <v>0</v>
      </c>
      <c r="N15" s="6">
        <v>0</v>
      </c>
      <c r="O15" s="6">
        <v>0</v>
      </c>
      <c r="P15" s="64"/>
      <c r="Q15" s="6"/>
    </row>
    <row r="16" spans="1:17" ht="23.25" x14ac:dyDescent="0.25">
      <c r="A16" s="60"/>
      <c r="B16" s="62"/>
      <c r="C16" s="5" t="s">
        <v>22</v>
      </c>
      <c r="D16" s="7">
        <f>G16+J16+M16</f>
        <v>12964.457</v>
      </c>
      <c r="E16" s="6">
        <f>H16+K16+N16</f>
        <v>12154.641000000001</v>
      </c>
      <c r="F16" s="7">
        <f t="shared" si="0"/>
        <v>93.753567928066715</v>
      </c>
      <c r="G16" s="6">
        <v>12139.325000000001</v>
      </c>
      <c r="H16" s="6">
        <v>11403.893</v>
      </c>
      <c r="I16" s="16">
        <f t="shared" si="1"/>
        <v>93.941738935237339</v>
      </c>
      <c r="J16" s="10">
        <v>464.79899999999998</v>
      </c>
      <c r="K16" s="6">
        <v>390.41500000000002</v>
      </c>
      <c r="L16" s="16">
        <f t="shared" ref="L16:L18" si="2">K16*100/J16</f>
        <v>83.9965232283202</v>
      </c>
      <c r="M16" s="29">
        <f>285.949+74.384</f>
        <v>360.33300000000003</v>
      </c>
      <c r="N16" s="6">
        <f>285.949+74.384</f>
        <v>360.33300000000003</v>
      </c>
      <c r="O16" s="6">
        <f t="shared" ref="O14:O18" si="3">N16*100/M16</f>
        <v>100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G17+J17+M17</f>
        <v>8077.174</v>
      </c>
      <c r="E17" s="6">
        <f>H17+K17+O17</f>
        <v>6458.8770019342173</v>
      </c>
      <c r="F17" s="7">
        <f>E17*100/D17</f>
        <v>79.964564362909812</v>
      </c>
      <c r="G17" s="6">
        <v>4632.2070000000003</v>
      </c>
      <c r="H17" s="6">
        <v>4556.9520000000002</v>
      </c>
      <c r="I17" s="16">
        <f t="shared" si="1"/>
        <v>98.375396436299155</v>
      </c>
      <c r="J17" s="6">
        <v>1859.83</v>
      </c>
      <c r="K17" s="6">
        <v>1855.7429999999999</v>
      </c>
      <c r="L17" s="16">
        <f t="shared" si="2"/>
        <v>99.780248732411025</v>
      </c>
      <c r="M17" s="7">
        <f>M13-M16</f>
        <v>1585.1369999999999</v>
      </c>
      <c r="N17" s="6">
        <f>N13-N16</f>
        <v>732.048</v>
      </c>
      <c r="O17" s="16">
        <f t="shared" si="3"/>
        <v>46.182001934217674</v>
      </c>
      <c r="P17" s="64"/>
      <c r="Q17" s="6"/>
    </row>
    <row r="18" spans="1:17" ht="78.75" customHeight="1" x14ac:dyDescent="0.25">
      <c r="A18" s="61"/>
      <c r="B18" s="4" t="s">
        <v>20</v>
      </c>
      <c r="C18" s="42" t="s">
        <v>110</v>
      </c>
      <c r="D18" s="8">
        <v>0</v>
      </c>
      <c r="E18" s="8">
        <v>0</v>
      </c>
      <c r="F18" s="8">
        <v>0</v>
      </c>
      <c r="G18" s="8">
        <v>24</v>
      </c>
      <c r="H18" s="8">
        <v>24</v>
      </c>
      <c r="I18" s="8">
        <v>100</v>
      </c>
      <c r="J18" s="8">
        <v>28</v>
      </c>
      <c r="K18" s="8">
        <v>27</v>
      </c>
      <c r="L18" s="16">
        <f t="shared" si="2"/>
        <v>96.428571428571431</v>
      </c>
      <c r="M18" s="8">
        <v>28</v>
      </c>
      <c r="N18" s="8">
        <v>26</v>
      </c>
      <c r="O18" s="16">
        <f t="shared" si="3"/>
        <v>92.857142857142861</v>
      </c>
      <c r="P18" s="65"/>
      <c r="Q18" s="6"/>
    </row>
    <row r="19" spans="1:17" ht="104.25" customHeight="1" x14ac:dyDescent="0.25">
      <c r="A19" s="75" t="s">
        <v>108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>D24+D23+D22+D21</f>
        <v>31615.631000000001</v>
      </c>
      <c r="E20" s="7">
        <f>E21+E22+E23+E24</f>
        <v>28781.003000000001</v>
      </c>
      <c r="F20" s="7">
        <f>F24</f>
        <v>79.392804958764046</v>
      </c>
      <c r="G20" s="7">
        <f>G13</f>
        <v>27345.531999999999</v>
      </c>
      <c r="H20" s="7">
        <f>H13</f>
        <v>26534.845000000001</v>
      </c>
      <c r="I20" s="6">
        <f>H20*100/G20</f>
        <v>97.035395032724182</v>
      </c>
      <c r="J20" s="7">
        <f t="shared" ref="J20:K24" si="4">J13</f>
        <v>2324.6280000000002</v>
      </c>
      <c r="K20" s="6">
        <f t="shared" si="4"/>
        <v>2246.1579999999999</v>
      </c>
      <c r="L20" s="6">
        <f>K20*100/J20</f>
        <v>96.624406141541769</v>
      </c>
      <c r="M20" s="7">
        <f>M13</f>
        <v>1945.47</v>
      </c>
      <c r="N20" s="6">
        <v>0</v>
      </c>
      <c r="O20" s="6">
        <v>0</v>
      </c>
      <c r="P20" s="63" t="s">
        <v>109</v>
      </c>
      <c r="Q20" s="6"/>
    </row>
    <row r="21" spans="1:17" ht="23.25" x14ac:dyDescent="0.25">
      <c r="A21" s="60"/>
      <c r="B21" s="62"/>
      <c r="C21" s="5" t="s">
        <v>17</v>
      </c>
      <c r="D21" s="7">
        <f>G21+J21+M21</f>
        <v>0</v>
      </c>
      <c r="E21" s="6">
        <f>H21+K21+N21</f>
        <v>0</v>
      </c>
      <c r="F21" s="7" t="e">
        <f t="shared" ref="F21:F23" si="5">E21*100/D21</f>
        <v>#DIV/0!</v>
      </c>
      <c r="G21" s="6">
        <f>0</f>
        <v>0</v>
      </c>
      <c r="H21" s="6">
        <v>0</v>
      </c>
      <c r="I21" s="6" t="e">
        <f t="shared" ref="I21:I24" si="6">H21*100/G21</f>
        <v>#DIV/0!</v>
      </c>
      <c r="J21" s="6">
        <f t="shared" si="4"/>
        <v>0</v>
      </c>
      <c r="K21" s="6">
        <f t="shared" si="4"/>
        <v>0</v>
      </c>
      <c r="L21" s="6" t="e">
        <f t="shared" ref="L21:L25" si="7">K21*100/J21</f>
        <v>#DIV/0!</v>
      </c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6">
        <f>G22+J8+M142</f>
        <v>10574</v>
      </c>
      <c r="E22" s="6">
        <f>H22+K22+N22</f>
        <v>10574</v>
      </c>
      <c r="F22" s="7">
        <f t="shared" si="5"/>
        <v>100</v>
      </c>
      <c r="G22" s="6">
        <f t="shared" ref="G22:H24" si="8">G15</f>
        <v>10574</v>
      </c>
      <c r="H22" s="6">
        <f t="shared" si="8"/>
        <v>10574</v>
      </c>
      <c r="I22" s="16">
        <f t="shared" si="6"/>
        <v>100</v>
      </c>
      <c r="J22" s="6">
        <f t="shared" si="4"/>
        <v>0</v>
      </c>
      <c r="K22" s="6">
        <f t="shared" si="4"/>
        <v>0</v>
      </c>
      <c r="L22" s="6" t="e">
        <f t="shared" si="7"/>
        <v>#DIV/0!</v>
      </c>
      <c r="M22" s="7">
        <v>0</v>
      </c>
      <c r="N22" s="6">
        <v>0</v>
      </c>
      <c r="O22" s="6">
        <v>0</v>
      </c>
      <c r="P22" s="64"/>
      <c r="Q22" s="6"/>
    </row>
    <row r="23" spans="1:17" ht="23.25" x14ac:dyDescent="0.25">
      <c r="A23" s="60"/>
      <c r="B23" s="62"/>
      <c r="C23" s="5" t="s">
        <v>22</v>
      </c>
      <c r="D23" s="7">
        <f>G23+J23+M23</f>
        <v>12964.457</v>
      </c>
      <c r="E23" s="6">
        <f>H23+K23+N23</f>
        <v>11794.308000000001</v>
      </c>
      <c r="F23" s="7">
        <f t="shared" si="5"/>
        <v>90.974176550548933</v>
      </c>
      <c r="G23" s="6">
        <f t="shared" si="8"/>
        <v>12139.325000000001</v>
      </c>
      <c r="H23" s="6">
        <f t="shared" si="8"/>
        <v>11403.893</v>
      </c>
      <c r="I23" s="16">
        <f t="shared" si="6"/>
        <v>93.941738935237339</v>
      </c>
      <c r="J23" s="10">
        <f t="shared" si="4"/>
        <v>464.79899999999998</v>
      </c>
      <c r="K23" s="6">
        <f t="shared" si="4"/>
        <v>390.41500000000002</v>
      </c>
      <c r="L23" s="16">
        <f t="shared" si="7"/>
        <v>83.9965232283202</v>
      </c>
      <c r="M23" s="29">
        <f>M16</f>
        <v>360.33300000000003</v>
      </c>
      <c r="N23" s="6">
        <v>0</v>
      </c>
      <c r="O23" s="6">
        <v>0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G24+J24+M24</f>
        <v>8077.174</v>
      </c>
      <c r="E24" s="6">
        <f>H24+K24+O24</f>
        <v>6412.6949999999997</v>
      </c>
      <c r="F24" s="7">
        <f>E24*100/D24</f>
        <v>79.392804958764046</v>
      </c>
      <c r="G24" s="6">
        <f t="shared" si="8"/>
        <v>4632.2070000000003</v>
      </c>
      <c r="H24" s="6">
        <f t="shared" si="8"/>
        <v>4556.9520000000002</v>
      </c>
      <c r="I24" s="16">
        <f t="shared" si="6"/>
        <v>98.375396436299155</v>
      </c>
      <c r="J24" s="6">
        <f t="shared" si="4"/>
        <v>1859.83</v>
      </c>
      <c r="K24" s="6">
        <f t="shared" si="4"/>
        <v>1855.7429999999999</v>
      </c>
      <c r="L24" s="16">
        <f t="shared" si="7"/>
        <v>99.780248732411025</v>
      </c>
      <c r="M24" s="7">
        <f>M17</f>
        <v>1585.1369999999999</v>
      </c>
      <c r="N24" s="6">
        <v>0</v>
      </c>
      <c r="O24" s="6">
        <v>0</v>
      </c>
      <c r="P24" s="64"/>
      <c r="Q24" s="6"/>
    </row>
    <row r="25" spans="1:17" ht="79.5" x14ac:dyDescent="0.25">
      <c r="A25" s="61"/>
      <c r="B25" s="4" t="s">
        <v>20</v>
      </c>
      <c r="C25" s="28" t="s">
        <v>39</v>
      </c>
      <c r="D25" s="8">
        <v>0</v>
      </c>
      <c r="E25" s="8">
        <v>0</v>
      </c>
      <c r="F25" s="8">
        <v>0</v>
      </c>
      <c r="G25" s="8">
        <v>24</v>
      </c>
      <c r="H25" s="8">
        <v>24</v>
      </c>
      <c r="I25" s="6">
        <v>100</v>
      </c>
      <c r="J25" s="8">
        <v>28</v>
      </c>
      <c r="K25" s="8">
        <v>27</v>
      </c>
      <c r="L25" s="16">
        <f t="shared" si="7"/>
        <v>96.428571428571431</v>
      </c>
      <c r="M25" s="8">
        <v>0</v>
      </c>
      <c r="N25" s="8">
        <v>0</v>
      </c>
      <c r="O25" s="8">
        <v>0</v>
      </c>
      <c r="P25" s="65"/>
      <c r="Q25" s="6"/>
    </row>
    <row r="26" spans="1:17" x14ac:dyDescent="0.25">
      <c r="A26" s="4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9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  <mergeCell ref="Q8:Q10"/>
    <mergeCell ref="D9:F9"/>
    <mergeCell ref="G9:I9"/>
    <mergeCell ref="J9:L9"/>
    <mergeCell ref="M9:O9"/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4"/>
  <sheetViews>
    <sheetView topLeftCell="A11" zoomScale="90" zoomScaleNormal="90" workbookViewId="0">
      <selection activeCell="V23" sqref="V23"/>
    </sheetView>
  </sheetViews>
  <sheetFormatPr defaultRowHeight="15" x14ac:dyDescent="0.25"/>
  <cols>
    <col min="1" max="1" width="4.42578125" customWidth="1"/>
    <col min="2" max="2" width="10.28515625" customWidth="1"/>
    <col min="3" max="3" width="12.7109375" customWidth="1"/>
    <col min="4" max="4" width="9.85546875" customWidth="1"/>
    <col min="5" max="5" width="9.7109375" customWidth="1"/>
    <col min="6" max="6" width="7.42578125" customWidth="1"/>
    <col min="7" max="7" width="9.85546875" customWidth="1"/>
    <col min="8" max="8" width="9.28515625" customWidth="1"/>
    <col min="9" max="9" width="8.140625" customWidth="1"/>
    <col min="10" max="10" width="8.5703125" customWidth="1"/>
    <col min="11" max="11" width="8.85546875" customWidth="1"/>
    <col min="12" max="12" width="7.5703125" customWidth="1"/>
    <col min="13" max="13" width="8.7109375" customWidth="1"/>
    <col min="14" max="14" width="7.7109375" customWidth="1"/>
    <col min="15" max="15" width="7.42578125" customWidth="1"/>
    <col min="16" max="16" width="16.5703125" customWidth="1"/>
  </cols>
  <sheetData>
    <row r="1" spans="1:17" ht="6.75" customHeight="1" x14ac:dyDescent="0.25"/>
    <row r="2" spans="1:17" ht="30" customHeight="1" x14ac:dyDescent="0.25">
      <c r="C2" s="45" t="s">
        <v>104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7" ht="3.75" customHeight="1" x14ac:dyDescent="0.25"/>
    <row r="4" spans="1:17" ht="17.25" customHeight="1" x14ac:dyDescent="0.25">
      <c r="A4" s="46" t="s">
        <v>79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3.75" customHeight="1" x14ac:dyDescent="0.25"/>
    <row r="6" spans="1:17" x14ac:dyDescent="0.25">
      <c r="C6" s="72" t="s">
        <v>80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8" spans="1:17" x14ac:dyDescent="0.25">
      <c r="A8" s="50" t="s">
        <v>3</v>
      </c>
      <c r="B8" s="53" t="s">
        <v>4</v>
      </c>
      <c r="C8" s="56" t="s">
        <v>5</v>
      </c>
      <c r="D8" s="47" t="s">
        <v>7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9"/>
      <c r="P8" s="66" t="s">
        <v>10</v>
      </c>
      <c r="Q8" s="56" t="s">
        <v>11</v>
      </c>
    </row>
    <row r="9" spans="1:17" x14ac:dyDescent="0.25">
      <c r="A9" s="51"/>
      <c r="B9" s="54"/>
      <c r="C9" s="57"/>
      <c r="D9" s="47" t="s">
        <v>6</v>
      </c>
      <c r="E9" s="48"/>
      <c r="F9" s="49"/>
      <c r="G9" s="47" t="s">
        <v>8</v>
      </c>
      <c r="H9" s="48"/>
      <c r="I9" s="49"/>
      <c r="J9" s="47" t="s">
        <v>9</v>
      </c>
      <c r="K9" s="48"/>
      <c r="L9" s="49"/>
      <c r="M9" s="47" t="s">
        <v>15</v>
      </c>
      <c r="N9" s="48"/>
      <c r="O9" s="49"/>
      <c r="P9" s="67"/>
      <c r="Q9" s="57"/>
    </row>
    <row r="10" spans="1:17" ht="121.5" customHeight="1" x14ac:dyDescent="0.25">
      <c r="A10" s="52"/>
      <c r="B10" s="55"/>
      <c r="C10" s="58"/>
      <c r="D10" s="2" t="s">
        <v>12</v>
      </c>
      <c r="E10" s="2" t="s">
        <v>13</v>
      </c>
      <c r="F10" s="3" t="s">
        <v>14</v>
      </c>
      <c r="G10" s="2" t="s">
        <v>12</v>
      </c>
      <c r="H10" s="2" t="s">
        <v>13</v>
      </c>
      <c r="I10" s="3" t="s">
        <v>14</v>
      </c>
      <c r="J10" s="2" t="s">
        <v>12</v>
      </c>
      <c r="K10" s="2" t="s">
        <v>13</v>
      </c>
      <c r="L10" s="3" t="s">
        <v>14</v>
      </c>
      <c r="M10" s="2" t="s">
        <v>12</v>
      </c>
      <c r="N10" s="2" t="s">
        <v>13</v>
      </c>
      <c r="O10" s="3" t="s">
        <v>14</v>
      </c>
      <c r="P10" s="68"/>
      <c r="Q10" s="58"/>
    </row>
    <row r="11" spans="1:17" x14ac:dyDescent="0.25">
      <c r="A11" s="1">
        <v>1</v>
      </c>
      <c r="B11" s="1">
        <v>2</v>
      </c>
      <c r="C11" s="1">
        <v>3</v>
      </c>
      <c r="D11" s="47">
        <v>4</v>
      </c>
      <c r="E11" s="48"/>
      <c r="F11" s="49"/>
      <c r="G11" s="47">
        <v>5</v>
      </c>
      <c r="H11" s="48"/>
      <c r="I11" s="49"/>
      <c r="J11" s="47">
        <v>6</v>
      </c>
      <c r="K11" s="48"/>
      <c r="L11" s="49"/>
      <c r="M11" s="47">
        <v>7</v>
      </c>
      <c r="N11" s="48"/>
      <c r="O11" s="49"/>
      <c r="P11" s="1">
        <v>8</v>
      </c>
      <c r="Q11" s="1">
        <v>9</v>
      </c>
    </row>
    <row r="12" spans="1:17" ht="28.5" customHeight="1" x14ac:dyDescent="0.25">
      <c r="A12" s="69" t="s">
        <v>81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7" ht="81" customHeight="1" x14ac:dyDescent="0.25">
      <c r="A13" s="59" t="s">
        <v>19</v>
      </c>
      <c r="B13" s="62" t="s">
        <v>18</v>
      </c>
      <c r="C13" s="4" t="s">
        <v>16</v>
      </c>
      <c r="D13" s="7">
        <f t="shared" ref="D13:I13" si="0">D17</f>
        <v>292.86699999999996</v>
      </c>
      <c r="E13" s="7">
        <f t="shared" si="0"/>
        <v>292.89300000000003</v>
      </c>
      <c r="F13" s="7">
        <f t="shared" si="0"/>
        <v>100.00887774996843</v>
      </c>
      <c r="G13" s="7">
        <f t="shared" si="0"/>
        <v>151.81399999999999</v>
      </c>
      <c r="H13" s="7">
        <f t="shared" si="0"/>
        <v>151.84</v>
      </c>
      <c r="I13" s="6">
        <f t="shared" si="0"/>
        <v>100</v>
      </c>
      <c r="J13" s="7">
        <v>141.053</v>
      </c>
      <c r="K13" s="6">
        <v>141.053</v>
      </c>
      <c r="L13" s="6">
        <f>K13*100/J13</f>
        <v>100</v>
      </c>
      <c r="M13" s="7">
        <v>260</v>
      </c>
      <c r="N13" s="6">
        <v>59.23</v>
      </c>
      <c r="O13" s="16">
        <f>N13*100/M13</f>
        <v>22.780769230769231</v>
      </c>
      <c r="P13" s="63" t="s">
        <v>84</v>
      </c>
      <c r="Q13" s="6"/>
    </row>
    <row r="14" spans="1:17" ht="23.25" x14ac:dyDescent="0.25">
      <c r="A14" s="60"/>
      <c r="B14" s="62"/>
      <c r="C14" s="5" t="s">
        <v>17</v>
      </c>
      <c r="D14" s="7"/>
      <c r="E14" s="6"/>
      <c r="F14" s="7"/>
      <c r="G14" s="6"/>
      <c r="H14" s="6"/>
      <c r="I14" s="6"/>
      <c r="J14" s="6"/>
      <c r="K14" s="6"/>
      <c r="L14" s="6"/>
      <c r="M14" s="7">
        <v>0</v>
      </c>
      <c r="N14" s="6">
        <v>0</v>
      </c>
      <c r="O14" s="6">
        <v>0</v>
      </c>
      <c r="P14" s="64"/>
      <c r="Q14" s="6"/>
    </row>
    <row r="15" spans="1:17" ht="23.25" x14ac:dyDescent="0.25">
      <c r="A15" s="60"/>
      <c r="B15" s="62"/>
      <c r="C15" s="5" t="s">
        <v>21</v>
      </c>
      <c r="D15" s="6"/>
      <c r="E15" s="6"/>
      <c r="F15" s="7"/>
      <c r="G15" s="6"/>
      <c r="H15" s="6"/>
      <c r="I15" s="6"/>
      <c r="J15" s="6"/>
      <c r="K15" s="6"/>
      <c r="L15" s="6"/>
      <c r="M15" s="7">
        <v>0</v>
      </c>
      <c r="N15" s="6">
        <v>0</v>
      </c>
      <c r="O15" s="6">
        <v>0</v>
      </c>
      <c r="P15" s="64"/>
      <c r="Q15" s="6"/>
    </row>
    <row r="16" spans="1:17" ht="23.25" x14ac:dyDescent="0.25">
      <c r="A16" s="60"/>
      <c r="B16" s="62"/>
      <c r="C16" s="5" t="s">
        <v>22</v>
      </c>
      <c r="D16" s="7"/>
      <c r="E16" s="6"/>
      <c r="F16" s="7"/>
      <c r="G16" s="6"/>
      <c r="H16" s="6"/>
      <c r="I16" s="6"/>
      <c r="J16" s="10"/>
      <c r="K16" s="6"/>
      <c r="L16" s="6"/>
      <c r="M16" s="7">
        <v>0</v>
      </c>
      <c r="N16" s="6">
        <v>0</v>
      </c>
      <c r="O16" s="6">
        <v>0</v>
      </c>
      <c r="P16" s="64"/>
      <c r="Q16" s="6"/>
    </row>
    <row r="17" spans="1:17" ht="23.25" x14ac:dyDescent="0.25">
      <c r="A17" s="60"/>
      <c r="B17" s="62"/>
      <c r="C17" s="5" t="s">
        <v>23</v>
      </c>
      <c r="D17" s="7">
        <f>G17+J17</f>
        <v>292.86699999999996</v>
      </c>
      <c r="E17" s="6">
        <f>H17+K17</f>
        <v>292.89300000000003</v>
      </c>
      <c r="F17" s="7">
        <f>E17*100/D17</f>
        <v>100.00887774996843</v>
      </c>
      <c r="G17" s="6">
        <v>151.81399999999999</v>
      </c>
      <c r="H17" s="6">
        <v>151.84</v>
      </c>
      <c r="I17" s="6">
        <v>100</v>
      </c>
      <c r="J17" s="6">
        <v>141.053</v>
      </c>
      <c r="K17" s="6">
        <v>141.053</v>
      </c>
      <c r="L17" s="6">
        <v>100</v>
      </c>
      <c r="M17" s="7">
        <f>M13</f>
        <v>260</v>
      </c>
      <c r="N17" s="6">
        <f>N13</f>
        <v>59.23</v>
      </c>
      <c r="O17" s="16">
        <f>N17*100/M17</f>
        <v>22.780769230769231</v>
      </c>
      <c r="P17" s="64"/>
      <c r="Q17" s="6"/>
    </row>
    <row r="18" spans="1:17" ht="85.5" customHeight="1" x14ac:dyDescent="0.25">
      <c r="A18" s="61"/>
      <c r="B18" s="4" t="s">
        <v>20</v>
      </c>
      <c r="C18" s="35" t="s">
        <v>82</v>
      </c>
      <c r="D18" s="8">
        <f>G18+J18/2</f>
        <v>140.97999999999999</v>
      </c>
      <c r="E18" s="8">
        <f>H18+K18/2</f>
        <v>140.97999999999999</v>
      </c>
      <c r="F18" s="8">
        <f>E18*100/D18</f>
        <v>100</v>
      </c>
      <c r="G18" s="8">
        <v>94.05</v>
      </c>
      <c r="H18" s="8">
        <v>94.05</v>
      </c>
      <c r="I18" s="8">
        <v>100</v>
      </c>
      <c r="J18" s="8">
        <v>93.86</v>
      </c>
      <c r="K18" s="8">
        <v>93.86</v>
      </c>
      <c r="L18" s="8">
        <f>K18*100/J18</f>
        <v>100</v>
      </c>
      <c r="M18" s="7">
        <v>94.6</v>
      </c>
      <c r="N18" s="6">
        <v>21.55</v>
      </c>
      <c r="O18" s="16">
        <f>N18*100/M18</f>
        <v>22.780126849894295</v>
      </c>
      <c r="P18" s="65"/>
      <c r="Q18" s="6"/>
    </row>
    <row r="19" spans="1:17" ht="33.75" customHeight="1" x14ac:dyDescent="0.25">
      <c r="A19" s="75" t="s">
        <v>83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ht="88.5" customHeight="1" x14ac:dyDescent="0.25">
      <c r="A20" s="59" t="s">
        <v>19</v>
      </c>
      <c r="B20" s="62" t="s">
        <v>18</v>
      </c>
      <c r="C20" s="4" t="s">
        <v>16</v>
      </c>
      <c r="D20" s="7">
        <f t="shared" ref="D20:I20" si="1">D24</f>
        <v>292.86699999999996</v>
      </c>
      <c r="E20" s="7">
        <f t="shared" si="1"/>
        <v>292.89300000000003</v>
      </c>
      <c r="F20" s="7">
        <f t="shared" si="1"/>
        <v>100.00887774996843</v>
      </c>
      <c r="G20" s="7">
        <f t="shared" si="1"/>
        <v>151.81399999999999</v>
      </c>
      <c r="H20" s="7">
        <f t="shared" si="1"/>
        <v>151.84</v>
      </c>
      <c r="I20" s="6">
        <f t="shared" si="1"/>
        <v>100</v>
      </c>
      <c r="J20" s="7">
        <v>141.053</v>
      </c>
      <c r="K20" s="6">
        <v>141.053</v>
      </c>
      <c r="L20" s="6">
        <v>100</v>
      </c>
      <c r="M20" s="7">
        <f>M13</f>
        <v>260</v>
      </c>
      <c r="N20" s="6">
        <f>N13</f>
        <v>59.23</v>
      </c>
      <c r="O20" s="16">
        <f>N20*100/M20</f>
        <v>22.780769230769231</v>
      </c>
      <c r="P20" s="63" t="s">
        <v>84</v>
      </c>
      <c r="Q20" s="6"/>
    </row>
    <row r="21" spans="1:17" ht="23.25" x14ac:dyDescent="0.25">
      <c r="A21" s="60"/>
      <c r="B21" s="62"/>
      <c r="C21" s="5" t="s">
        <v>17</v>
      </c>
      <c r="D21" s="7"/>
      <c r="E21" s="6"/>
      <c r="F21" s="7"/>
      <c r="G21" s="6"/>
      <c r="H21" s="6"/>
      <c r="I21" s="6"/>
      <c r="J21" s="6"/>
      <c r="K21" s="6"/>
      <c r="L21" s="6"/>
      <c r="M21" s="7">
        <v>0</v>
      </c>
      <c r="N21" s="6">
        <v>0</v>
      </c>
      <c r="O21" s="6">
        <v>0</v>
      </c>
      <c r="P21" s="64"/>
      <c r="Q21" s="6"/>
    </row>
    <row r="22" spans="1:17" ht="23.25" x14ac:dyDescent="0.25">
      <c r="A22" s="60"/>
      <c r="B22" s="62"/>
      <c r="C22" s="5" t="s">
        <v>21</v>
      </c>
      <c r="D22" s="6"/>
      <c r="E22" s="6"/>
      <c r="F22" s="7"/>
      <c r="G22" s="6"/>
      <c r="H22" s="6"/>
      <c r="I22" s="6"/>
      <c r="J22" s="6"/>
      <c r="K22" s="6"/>
      <c r="L22" s="6"/>
      <c r="M22" s="7">
        <v>0</v>
      </c>
      <c r="N22" s="6">
        <v>0</v>
      </c>
      <c r="O22" s="6">
        <v>0</v>
      </c>
      <c r="P22" s="64"/>
      <c r="Q22" s="6"/>
    </row>
    <row r="23" spans="1:17" ht="23.25" x14ac:dyDescent="0.25">
      <c r="A23" s="60"/>
      <c r="B23" s="62"/>
      <c r="C23" s="5" t="s">
        <v>22</v>
      </c>
      <c r="D23" s="7"/>
      <c r="E23" s="6"/>
      <c r="F23" s="7"/>
      <c r="G23" s="6"/>
      <c r="H23" s="6"/>
      <c r="I23" s="6"/>
      <c r="J23" s="10"/>
      <c r="K23" s="6"/>
      <c r="L23" s="6"/>
      <c r="M23" s="7">
        <v>0</v>
      </c>
      <c r="N23" s="6">
        <v>0</v>
      </c>
      <c r="O23" s="6">
        <v>0</v>
      </c>
      <c r="P23" s="64"/>
      <c r="Q23" s="6"/>
    </row>
    <row r="24" spans="1:17" ht="23.25" x14ac:dyDescent="0.25">
      <c r="A24" s="60"/>
      <c r="B24" s="62"/>
      <c r="C24" s="5" t="s">
        <v>23</v>
      </c>
      <c r="D24" s="7">
        <f>G24+J24</f>
        <v>292.86699999999996</v>
      </c>
      <c r="E24" s="6">
        <f>H24+K24</f>
        <v>292.89300000000003</v>
      </c>
      <c r="F24" s="7">
        <f>E24*100/D24</f>
        <v>100.00887774996843</v>
      </c>
      <c r="G24" s="6">
        <v>151.81399999999999</v>
      </c>
      <c r="H24" s="6">
        <v>151.84</v>
      </c>
      <c r="I24" s="6">
        <v>100</v>
      </c>
      <c r="J24" s="6">
        <v>141.053</v>
      </c>
      <c r="K24" s="6">
        <v>141.053</v>
      </c>
      <c r="L24" s="6">
        <v>100</v>
      </c>
      <c r="M24" s="7">
        <f t="shared" ref="M24:O25" si="2">M17</f>
        <v>260</v>
      </c>
      <c r="N24" s="6">
        <f t="shared" si="2"/>
        <v>59.23</v>
      </c>
      <c r="O24" s="16">
        <f t="shared" si="2"/>
        <v>22.780769230769231</v>
      </c>
      <c r="P24" s="64"/>
      <c r="Q24" s="6"/>
    </row>
    <row r="25" spans="1:17" ht="90" x14ac:dyDescent="0.25">
      <c r="A25" s="61"/>
      <c r="B25" s="4" t="s">
        <v>20</v>
      </c>
      <c r="C25" s="28" t="s">
        <v>85</v>
      </c>
      <c r="D25" s="8">
        <f>G25+J25</f>
        <v>12967</v>
      </c>
      <c r="E25" s="8">
        <f>H25+K25</f>
        <v>10437</v>
      </c>
      <c r="F25" s="8">
        <f>E25*100/D25</f>
        <v>80.488933446440967</v>
      </c>
      <c r="G25" s="8">
        <v>6485</v>
      </c>
      <c r="H25" s="8">
        <v>4875</v>
      </c>
      <c r="I25" s="8">
        <f>H25*100/G25</f>
        <v>75.173477255204318</v>
      </c>
      <c r="J25" s="8">
        <v>6482</v>
      </c>
      <c r="K25" s="8">
        <v>5562</v>
      </c>
      <c r="L25" s="8">
        <f>K25*100/J25</f>
        <v>85.806849737735263</v>
      </c>
      <c r="M25" s="7">
        <f t="shared" si="2"/>
        <v>94.6</v>
      </c>
      <c r="N25" s="6">
        <f t="shared" si="2"/>
        <v>21.55</v>
      </c>
      <c r="O25" s="16">
        <f t="shared" si="2"/>
        <v>22.780126849894295</v>
      </c>
      <c r="P25" s="65"/>
      <c r="Q25" s="6"/>
    </row>
    <row r="26" spans="1:17" x14ac:dyDescent="0.25">
      <c r="A26" s="30"/>
      <c r="B26" s="17"/>
      <c r="C26" s="2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31"/>
      <c r="Q26" s="19"/>
    </row>
    <row r="27" spans="1:17" x14ac:dyDescent="0.25">
      <c r="A27" s="73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17" x14ac:dyDescent="0.25">
      <c r="A29" s="32"/>
      <c r="B29" s="33"/>
      <c r="C29" s="17"/>
      <c r="D29" s="18"/>
      <c r="E29" s="18"/>
      <c r="F29" s="19"/>
      <c r="G29" s="19"/>
      <c r="H29" s="20"/>
      <c r="I29" s="19"/>
      <c r="J29" s="18"/>
      <c r="K29" s="19"/>
      <c r="L29" s="19"/>
      <c r="M29" s="27"/>
      <c r="N29" s="19"/>
      <c r="O29" s="19"/>
      <c r="P29" s="34"/>
      <c r="Q29" s="19"/>
    </row>
    <row r="30" spans="1:17" x14ac:dyDescent="0.25">
      <c r="A30" s="32"/>
      <c r="B30" s="33"/>
      <c r="C30" s="21"/>
      <c r="D30" s="18"/>
      <c r="E30" s="19"/>
      <c r="F30" s="19"/>
      <c r="G30" s="19"/>
      <c r="H30" s="19"/>
      <c r="I30" s="19"/>
      <c r="J30" s="19"/>
      <c r="K30" s="19"/>
      <c r="L30" s="19"/>
      <c r="M30" s="18"/>
      <c r="N30" s="19"/>
      <c r="O30" s="19"/>
      <c r="P30" s="34"/>
      <c r="Q30" s="19"/>
    </row>
    <row r="31" spans="1:17" x14ac:dyDescent="0.25">
      <c r="A31" s="32"/>
      <c r="B31" s="33"/>
      <c r="C31" s="21"/>
      <c r="D31" s="19"/>
      <c r="E31" s="19"/>
      <c r="F31" s="19"/>
      <c r="G31" s="19"/>
      <c r="H31" s="19"/>
      <c r="I31" s="19"/>
      <c r="J31" s="19"/>
      <c r="K31" s="19"/>
      <c r="L31" s="19"/>
      <c r="M31" s="18"/>
      <c r="N31" s="19"/>
      <c r="O31" s="19"/>
      <c r="P31" s="34"/>
      <c r="Q31" s="19"/>
    </row>
    <row r="32" spans="1:17" x14ac:dyDescent="0.25">
      <c r="A32" s="32"/>
      <c r="B32" s="33"/>
      <c r="C32" s="21"/>
      <c r="D32" s="19"/>
      <c r="E32" s="19"/>
      <c r="F32" s="19"/>
      <c r="G32" s="19"/>
      <c r="H32" s="19"/>
      <c r="I32" s="19"/>
      <c r="J32" s="22"/>
      <c r="K32" s="19"/>
      <c r="L32" s="19"/>
      <c r="M32" s="23"/>
      <c r="N32" s="19"/>
      <c r="O32" s="19"/>
      <c r="P32" s="34"/>
      <c r="Q32" s="19"/>
    </row>
    <row r="33" spans="1:17" x14ac:dyDescent="0.25">
      <c r="A33" s="32"/>
      <c r="B33" s="33"/>
      <c r="C33" s="21"/>
      <c r="D33" s="18"/>
      <c r="E33" s="19"/>
      <c r="F33" s="19"/>
      <c r="G33" s="19"/>
      <c r="H33" s="19"/>
      <c r="I33" s="19"/>
      <c r="J33" s="19"/>
      <c r="K33" s="19"/>
      <c r="L33" s="19"/>
      <c r="M33" s="27"/>
      <c r="N33" s="19"/>
      <c r="O33" s="19"/>
      <c r="P33" s="34"/>
      <c r="Q33" s="19"/>
    </row>
    <row r="34" spans="1:17" x14ac:dyDescent="0.25">
      <c r="A34" s="32"/>
      <c r="B34" s="17"/>
      <c r="C34" s="26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4"/>
      <c r="Q34" s="19"/>
    </row>
  </sheetData>
  <mergeCells count="26">
    <mergeCell ref="D11:F11"/>
    <mergeCell ref="G11:I11"/>
    <mergeCell ref="J11:L11"/>
    <mergeCell ref="M11:O11"/>
    <mergeCell ref="C2:O2"/>
    <mergeCell ref="A4:P4"/>
    <mergeCell ref="C6:O6"/>
    <mergeCell ref="A8:A10"/>
    <mergeCell ref="B8:B10"/>
    <mergeCell ref="C8:C10"/>
    <mergeCell ref="D8:O8"/>
    <mergeCell ref="P8:P10"/>
    <mergeCell ref="Q8:Q10"/>
    <mergeCell ref="D9:F9"/>
    <mergeCell ref="G9:I9"/>
    <mergeCell ref="J9:L9"/>
    <mergeCell ref="M9:O9"/>
    <mergeCell ref="A27:Q27"/>
    <mergeCell ref="A12:Q12"/>
    <mergeCell ref="A13:A18"/>
    <mergeCell ref="B13:B17"/>
    <mergeCell ref="P13:P18"/>
    <mergeCell ref="A19:Q19"/>
    <mergeCell ref="A20:A25"/>
    <mergeCell ref="B20:B24"/>
    <mergeCell ref="P20:P2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энергоэфективность</vt:lpstr>
      <vt:lpstr>Благоустройство</vt:lpstr>
      <vt:lpstr>Экологическое воспитание</vt:lpstr>
      <vt:lpstr>Патриотическое воспитание</vt:lpstr>
      <vt:lpstr>Формирование  сов гов среды</vt:lpstr>
      <vt:lpstr>Летняя занятость</vt:lpstr>
      <vt:lpstr>Социальная поддержка населения</vt:lpstr>
      <vt:lpstr>Капитальный ремонт, содержание </vt:lpstr>
      <vt:lpstr>Похозяйственная занятость</vt:lpstr>
      <vt:lpstr>Пожарная безопасность</vt:lpstr>
      <vt:lpstr>Вырубка аварийных деревьев</vt:lpstr>
      <vt:lpstr>Коммунальная инфраструктура</vt:lpstr>
      <vt:lpstr>Транспортная инфраструктура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2023-08-17T03:11:16Z</dcterms:modified>
</cp:coreProperties>
</file>